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ijaySwaminathan\Desktop\"/>
    </mc:Choice>
  </mc:AlternateContent>
  <xr:revisionPtr revIDLastSave="0" documentId="8_{2882A4E1-8DF9-42A5-A3A5-191775EE50B9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ROI from AI" sheetId="1" r:id="rId1"/>
  </sheets>
  <definedNames>
    <definedName name="_xlchart.v2.0" hidden="1">'ROI from AI'!$I$11:$I$19</definedName>
    <definedName name="_xlnm.Print_Area" localSheetId="0">'ROI from AI'!$A$1:$Q$53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1" i="1" l="1"/>
  <c r="Q37" i="1"/>
  <c r="Q33" i="1"/>
  <c r="D50" i="1" l="1"/>
  <c r="E42" i="1"/>
  <c r="F42" i="1" s="1"/>
  <c r="G42" i="1" s="1"/>
  <c r="H42" i="1" s="1"/>
  <c r="E35" i="1"/>
  <c r="F35" i="1" s="1"/>
  <c r="H34" i="1"/>
  <c r="G34" i="1"/>
  <c r="F34" i="1"/>
  <c r="E34" i="1"/>
  <c r="D34" i="1"/>
  <c r="I34" i="1" s="1"/>
  <c r="D36" i="1"/>
  <c r="D33" i="1"/>
  <c r="D20" i="1"/>
  <c r="Q51" i="1"/>
  <c r="Q49" i="1"/>
  <c r="Q48" i="1"/>
  <c r="E36" i="1"/>
  <c r="E38" i="1"/>
  <c r="D38" i="1"/>
  <c r="H20" i="1"/>
  <c r="G20" i="1"/>
  <c r="F20" i="1"/>
  <c r="E20" i="1"/>
  <c r="I5" i="1"/>
  <c r="I6" i="1"/>
  <c r="D8" i="1"/>
  <c r="D9" i="1" s="1"/>
  <c r="F8" i="1"/>
  <c r="F22" i="1" s="1"/>
  <c r="G8" i="1"/>
  <c r="G30" i="1" s="1"/>
  <c r="H8" i="1"/>
  <c r="H9" i="1" s="1"/>
  <c r="E8" i="1"/>
  <c r="E9" i="1" s="1"/>
  <c r="G35" i="1" l="1"/>
  <c r="F36" i="1"/>
  <c r="F38" i="1"/>
  <c r="H35" i="1"/>
  <c r="G36" i="1"/>
  <c r="G38" i="1"/>
  <c r="D37" i="1"/>
  <c r="E33" i="1"/>
  <c r="F33" i="1"/>
  <c r="F37" i="1" s="1"/>
  <c r="G33" i="1"/>
  <c r="G37" i="1" s="1"/>
  <c r="G41" i="1" s="1"/>
  <c r="H33" i="1"/>
  <c r="E30" i="1"/>
  <c r="E29" i="1"/>
  <c r="F26" i="1"/>
  <c r="E26" i="1"/>
  <c r="D26" i="1"/>
  <c r="E24" i="1"/>
  <c r="F23" i="1"/>
  <c r="F29" i="1"/>
  <c r="E23" i="1"/>
  <c r="D29" i="1"/>
  <c r="D23" i="1"/>
  <c r="E27" i="1"/>
  <c r="H30" i="1"/>
  <c r="G29" i="1"/>
  <c r="H27" i="1"/>
  <c r="G26" i="1"/>
  <c r="H24" i="1"/>
  <c r="G23" i="1"/>
  <c r="G24" i="1"/>
  <c r="F27" i="1"/>
  <c r="D30" i="1"/>
  <c r="D27" i="1"/>
  <c r="D24" i="1"/>
  <c r="G27" i="1"/>
  <c r="F30" i="1"/>
  <c r="H29" i="1"/>
  <c r="G28" i="1"/>
  <c r="H26" i="1"/>
  <c r="G25" i="1"/>
  <c r="H23" i="1"/>
  <c r="G22" i="1"/>
  <c r="H28" i="1"/>
  <c r="F24" i="1"/>
  <c r="F28" i="1"/>
  <c r="F25" i="1"/>
  <c r="H22" i="1"/>
  <c r="E28" i="1"/>
  <c r="E25" i="1"/>
  <c r="E22" i="1"/>
  <c r="H25" i="1"/>
  <c r="D28" i="1"/>
  <c r="D25" i="1"/>
  <c r="D22" i="1"/>
  <c r="E39" i="1"/>
  <c r="D39" i="1"/>
  <c r="D41" i="1"/>
  <c r="F41" i="1"/>
  <c r="I7" i="1"/>
  <c r="F9" i="1"/>
  <c r="F39" i="1" s="1"/>
  <c r="I8" i="1"/>
  <c r="G9" i="1"/>
  <c r="G39" i="1" l="1"/>
  <c r="H38" i="1"/>
  <c r="H36" i="1"/>
  <c r="I36" i="1" s="1"/>
  <c r="I33" i="1"/>
  <c r="E37" i="1"/>
  <c r="E41" i="1" s="1"/>
  <c r="F45" i="1"/>
  <c r="F46" i="1" s="1"/>
  <c r="E45" i="1"/>
  <c r="E46" i="1" s="1"/>
  <c r="G45" i="1"/>
  <c r="G46" i="1" s="1"/>
  <c r="D45" i="1"/>
  <c r="D44" i="1" s="1"/>
  <c r="I27" i="1"/>
  <c r="I16" i="1" s="1"/>
  <c r="I25" i="1"/>
  <c r="I14" i="1" s="1"/>
  <c r="I30" i="1"/>
  <c r="I19" i="1" s="1"/>
  <c r="I23" i="1"/>
  <c r="I12" i="1" s="1"/>
  <c r="I29" i="1"/>
  <c r="I18" i="1" s="1"/>
  <c r="I28" i="1"/>
  <c r="I17" i="1" s="1"/>
  <c r="I26" i="1"/>
  <c r="I15" i="1" s="1"/>
  <c r="I22" i="1"/>
  <c r="I11" i="1" s="1"/>
  <c r="I24" i="1"/>
  <c r="I13" i="1" s="1"/>
  <c r="G50" i="1"/>
  <c r="G51" i="1" s="1"/>
  <c r="F50" i="1"/>
  <c r="F51" i="1" s="1"/>
  <c r="D51" i="1"/>
  <c r="H50" i="1"/>
  <c r="H51" i="1" s="1"/>
  <c r="E50" i="1"/>
  <c r="E51" i="1" s="1"/>
  <c r="F48" i="1"/>
  <c r="E48" i="1"/>
  <c r="G48" i="1"/>
  <c r="H48" i="1"/>
  <c r="D48" i="1"/>
  <c r="H31" i="1"/>
  <c r="G31" i="1"/>
  <c r="E31" i="1"/>
  <c r="D31" i="1"/>
  <c r="F31" i="1"/>
  <c r="I9" i="1"/>
  <c r="E44" i="1" l="1"/>
  <c r="F44" i="1"/>
  <c r="I38" i="1"/>
  <c r="H39" i="1"/>
  <c r="I39" i="1" s="1"/>
  <c r="P35" i="1" s="1"/>
  <c r="G44" i="1"/>
  <c r="H37" i="1"/>
  <c r="D46" i="1"/>
  <c r="I31" i="1"/>
  <c r="I20" i="1" s="1"/>
  <c r="I50" i="1"/>
  <c r="I51" i="1"/>
  <c r="H41" i="1" l="1"/>
  <c r="I37" i="1"/>
  <c r="N35" i="1"/>
  <c r="N34" i="1"/>
  <c r="P34" i="1"/>
  <c r="I35" i="1"/>
  <c r="O34" i="1"/>
  <c r="O35" i="1"/>
  <c r="Q35" i="1"/>
  <c r="P43" i="1"/>
  <c r="O43" i="1"/>
  <c r="N43" i="1"/>
  <c r="N42" i="1"/>
  <c r="P42" i="1"/>
  <c r="O42" i="1"/>
  <c r="I41" i="1" l="1"/>
  <c r="H45" i="1"/>
  <c r="H44" i="1"/>
  <c r="I44" i="1" s="1"/>
  <c r="I42" i="1"/>
  <c r="I43" i="1"/>
  <c r="Q34" i="1"/>
  <c r="Q42" i="1"/>
  <c r="Q43" i="1"/>
  <c r="H46" i="1" l="1"/>
  <c r="I46" i="1" s="1"/>
  <c r="I45" i="1"/>
  <c r="N38" i="1" l="1"/>
  <c r="P38" i="1"/>
  <c r="P45" i="1" s="1"/>
  <c r="P50" i="1" s="1"/>
  <c r="P52" i="1" s="1"/>
  <c r="O38" i="1"/>
  <c r="O45" i="1" s="1"/>
  <c r="O50" i="1" s="1"/>
  <c r="O52" i="1" s="1"/>
  <c r="P39" i="1"/>
  <c r="P46" i="1" s="1"/>
  <c r="O39" i="1"/>
  <c r="O46" i="1" s="1"/>
  <c r="N39" i="1"/>
  <c r="P53" i="1" l="1"/>
  <c r="O53" i="1"/>
  <c r="Q39" i="1"/>
  <c r="N46" i="1"/>
  <c r="Q46" i="1" s="1"/>
  <c r="Q38" i="1"/>
  <c r="N45" i="1"/>
  <c r="Q45" i="1" l="1"/>
  <c r="N50" i="1"/>
  <c r="Q50" i="1" l="1"/>
  <c r="N52" i="1"/>
  <c r="Q52" i="1" l="1"/>
  <c r="Q53" i="1" s="1"/>
  <c r="N53" i="1"/>
</calcChain>
</file>

<file path=xl/sharedStrings.xml><?xml version="1.0" encoding="utf-8"?>
<sst xmlns="http://schemas.openxmlformats.org/spreadsheetml/2006/main" count="89" uniqueCount="70">
  <si>
    <t>Function/Workload</t>
  </si>
  <si>
    <t>IT</t>
  </si>
  <si>
    <t>TOTAL</t>
  </si>
  <si>
    <t>Total Cost</t>
  </si>
  <si>
    <t>Manager</t>
  </si>
  <si>
    <t>Senior Manager</t>
  </si>
  <si>
    <t>Role Retention Factor</t>
  </si>
  <si>
    <t>Year 1</t>
  </si>
  <si>
    <t>Year 2</t>
  </si>
  <si>
    <t>Change Management</t>
  </si>
  <si>
    <t>Training &amp; Reskilling</t>
  </si>
  <si>
    <t>NET BENEFIT</t>
  </si>
  <si>
    <t>Total</t>
  </si>
  <si>
    <t>Total FTE</t>
  </si>
  <si>
    <t>Total People Cost</t>
  </si>
  <si>
    <t>Director</t>
  </si>
  <si>
    <t>General Manager</t>
  </si>
  <si>
    <t>Vice President</t>
  </si>
  <si>
    <t>FTE by Level</t>
  </si>
  <si>
    <t>People $$s unlocked</t>
  </si>
  <si>
    <t>% of Tasks Automated</t>
  </si>
  <si>
    <t>Realization Factor</t>
  </si>
  <si>
    <t>FTE Capacity Unlocked</t>
  </si>
  <si>
    <t>Current Number of Levels</t>
  </si>
  <si>
    <t>Reduction in Levels</t>
  </si>
  <si>
    <t>Senior Director</t>
  </si>
  <si>
    <t>Individual Contributor 1</t>
  </si>
  <si>
    <t>Individual Contributor 2</t>
  </si>
  <si>
    <t>CXO</t>
  </si>
  <si>
    <t>FTE Capacity  unlocked</t>
  </si>
  <si>
    <t>Assumptions</t>
  </si>
  <si>
    <t>Reduction in Levels impacts only People Managers, and has no impact on Individual Contributors</t>
  </si>
  <si>
    <t># of Managers Unlocked</t>
  </si>
  <si>
    <t>Manager Cost/Average FTE Cost</t>
  </si>
  <si>
    <t>People $$s Unlocked</t>
  </si>
  <si>
    <t>INPUT Number of Roles by Function</t>
  </si>
  <si>
    <t>INPUT Level Distribution within each Function</t>
  </si>
  <si>
    <t>Average Cost / FTE</t>
  </si>
  <si>
    <t>FINANCIAL IMPACT</t>
  </si>
  <si>
    <t>FINANCIAL MODELING</t>
  </si>
  <si>
    <t>Implementation Timeline</t>
  </si>
  <si>
    <t>Headcount Unlocked</t>
  </si>
  <si>
    <t>Dollars Unlocked</t>
  </si>
  <si>
    <t>Total Headcount Unlocked</t>
  </si>
  <si>
    <t>Total Dollas Unlocked</t>
  </si>
  <si>
    <t>COST OF AI TOOLS + IMPLEMENTATION COSTS</t>
  </si>
  <si>
    <t>Draup Etter</t>
  </si>
  <si>
    <t>Automation Tools</t>
  </si>
  <si>
    <t>ORG STRUCTURE EFFICIENCY</t>
  </si>
  <si>
    <t>OPERATIONAL EFFICIENCY</t>
  </si>
  <si>
    <t>STRUCTURAL EFFICIENCY</t>
  </si>
  <si>
    <t>TOTAL BENEFIT</t>
  </si>
  <si>
    <r>
      <rPr>
        <b/>
        <sz val="12"/>
        <color rgb="FFC00000"/>
        <rFont val="Calibri"/>
        <family val="2"/>
        <scheme val="minor"/>
      </rPr>
      <t xml:space="preserve">Structural Efficiency from </t>
    </r>
    <r>
      <rPr>
        <sz val="12"/>
        <color rgb="FFC00000"/>
        <rFont val="Calibri"/>
        <family val="2"/>
        <scheme val="minor"/>
      </rPr>
      <t>Role Optimization</t>
    </r>
  </si>
  <si>
    <r>
      <rPr>
        <b/>
        <sz val="12"/>
        <color rgb="FFC00000"/>
        <rFont val="Calibri"/>
        <family val="2"/>
        <scheme val="minor"/>
      </rPr>
      <t>Operational Efficiency</t>
    </r>
    <r>
      <rPr>
        <sz val="12"/>
        <color rgb="FFC00000"/>
        <rFont val="Calibri"/>
        <family val="2"/>
        <scheme val="minor"/>
      </rPr>
      <t xml:space="preserve"> driven by Automation</t>
    </r>
  </si>
  <si>
    <r>
      <rPr>
        <b/>
        <sz val="12"/>
        <color rgb="FFC00000"/>
        <rFont val="Calibri"/>
        <family val="2"/>
        <scheme val="minor"/>
      </rPr>
      <t>Org Structure Efficiency</t>
    </r>
    <r>
      <rPr>
        <sz val="12"/>
        <color rgb="FFC00000"/>
        <rFont val="Calibri"/>
        <family val="2"/>
        <scheme val="minor"/>
      </rPr>
      <t>: Reduction in Levels</t>
    </r>
  </si>
  <si>
    <t>Finance - FP&amp;A</t>
  </si>
  <si>
    <t>Digital Marketing</t>
  </si>
  <si>
    <t>Prod Engineering</t>
  </si>
  <si>
    <t>Program Management</t>
  </si>
  <si>
    <t>Starting FTE</t>
  </si>
  <si>
    <t>Ending FTE</t>
  </si>
  <si>
    <t>Ending Roles</t>
  </si>
  <si>
    <t>Starting Roles</t>
  </si>
  <si>
    <t>INPUT only in Yellow Cells</t>
  </si>
  <si>
    <t>Number of Unique Roles</t>
  </si>
  <si>
    <t>Average FTE / Role</t>
  </si>
  <si>
    <t>INPUT only in
Yellow Cells</t>
  </si>
  <si>
    <t>3 Year Total</t>
  </si>
  <si>
    <t>Year 3 = Steady State</t>
  </si>
  <si>
    <t>ETTER  ROI  MODEL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</si>
</sst>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_(* #,##0_);_(* \(#,##0\);_(* &quot;-&quot;??_);_(@_)"/>
    <numFmt numFmtId="167" formatCode="0.0%"/>
    <numFmt numFmtId="168" formatCode="0.00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rgb="FF0070C0"/>
      <name val="Calibri (Body)"/>
    </font>
    <font>
      <sz val="10"/>
      <color rgb="FF0070C0"/>
      <name val="Calibri"/>
      <family val="2"/>
      <scheme val="minor"/>
    </font>
    <font>
      <sz val="10"/>
      <color rgb="FF0070C0"/>
      <name val="Calibri"/>
      <family val="2"/>
    </font>
    <font>
      <b/>
      <sz val="10"/>
      <color theme="0"/>
      <name val="Calibri"/>
      <family val="2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sz val="18"/>
      <color rgb="FFC00000"/>
      <name val="Calibri"/>
      <family val="2"/>
      <scheme val="minor"/>
    </font>
    <font>
      <sz val="18"/>
      <color theme="0"/>
      <name val="Calibri"/>
      <family val="2"/>
      <scheme val="minor"/>
    </font>
    <font>
      <sz val="10"/>
      <color theme="0"/>
      <name val="Calibri"/>
      <family val="2"/>
    </font>
    <font>
      <b/>
      <sz val="22"/>
      <color rgb="FF0070C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EFF7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rgb="FF2E75B6"/>
      </patternFill>
    </fill>
  </fills>
  <borders count="6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B0F0"/>
      </left>
      <right/>
      <top style="medium">
        <color rgb="FF00B0F0"/>
      </top>
      <bottom/>
      <diagonal/>
    </border>
    <border>
      <left/>
      <right/>
      <top style="medium">
        <color rgb="FF00B0F0"/>
      </top>
      <bottom/>
      <diagonal/>
    </border>
    <border>
      <left/>
      <right style="medium">
        <color rgb="FF00B0F0"/>
      </right>
      <top style="medium">
        <color rgb="FF00B0F0"/>
      </top>
      <bottom/>
      <diagonal/>
    </border>
    <border>
      <left style="medium">
        <color rgb="FF00B0F0"/>
      </left>
      <right/>
      <top/>
      <bottom/>
      <diagonal/>
    </border>
    <border>
      <left/>
      <right style="medium">
        <color rgb="FF00B0F0"/>
      </right>
      <top/>
      <bottom/>
      <diagonal/>
    </border>
    <border>
      <left style="medium">
        <color rgb="FF00B0F0"/>
      </left>
      <right/>
      <top style="thin">
        <color indexed="64"/>
      </top>
      <bottom/>
      <diagonal/>
    </border>
    <border>
      <left/>
      <right style="medium">
        <color rgb="FF00B0F0"/>
      </right>
      <top style="thin">
        <color indexed="64"/>
      </top>
      <bottom/>
      <diagonal/>
    </border>
    <border>
      <left style="medium">
        <color rgb="FF00B0F0"/>
      </left>
      <right/>
      <top/>
      <bottom style="thin">
        <color indexed="64"/>
      </bottom>
      <diagonal/>
    </border>
    <border>
      <left/>
      <right style="medium">
        <color rgb="FF00B0F0"/>
      </right>
      <top/>
      <bottom style="thin">
        <color indexed="64"/>
      </bottom>
      <diagonal/>
    </border>
    <border>
      <left style="medium">
        <color rgb="FF00B0F0"/>
      </left>
      <right style="thin">
        <color auto="1"/>
      </right>
      <top style="medium">
        <color rgb="FF00B0F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00B0F0"/>
      </top>
      <bottom style="thin">
        <color auto="1"/>
      </bottom>
      <diagonal/>
    </border>
    <border>
      <left style="thin">
        <color auto="1"/>
      </left>
      <right style="medium">
        <color rgb="FF00B0F0"/>
      </right>
      <top style="medium">
        <color rgb="FF00B0F0"/>
      </top>
      <bottom style="thin">
        <color auto="1"/>
      </bottom>
      <diagonal/>
    </border>
    <border>
      <left style="medium">
        <color rgb="FF00B0F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00B0F0"/>
      </right>
      <top style="thin">
        <color auto="1"/>
      </top>
      <bottom style="thin">
        <color auto="1"/>
      </bottom>
      <diagonal/>
    </border>
    <border>
      <left style="medium">
        <color rgb="FF00B0F0"/>
      </left>
      <right style="thin">
        <color auto="1"/>
      </right>
      <top style="thin">
        <color auto="1"/>
      </top>
      <bottom style="medium">
        <color rgb="FF00B0F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B0F0"/>
      </bottom>
      <diagonal/>
    </border>
    <border>
      <left style="thin">
        <color auto="1"/>
      </left>
      <right style="medium">
        <color rgb="FF00B0F0"/>
      </right>
      <top style="thin">
        <color auto="1"/>
      </top>
      <bottom style="medium">
        <color rgb="FF00B0F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rgb="FF0070C0"/>
      </left>
      <right style="thin">
        <color theme="1"/>
      </right>
      <top style="medium">
        <color rgb="FF0070C0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rgb="FF0070C0"/>
      </top>
      <bottom style="thin">
        <color theme="1"/>
      </bottom>
      <diagonal/>
    </border>
    <border>
      <left style="thin">
        <color theme="1"/>
      </left>
      <right style="medium">
        <color rgb="FF0070C0"/>
      </right>
      <top style="medium">
        <color rgb="FF0070C0"/>
      </top>
      <bottom style="thin">
        <color theme="1"/>
      </bottom>
      <diagonal/>
    </border>
    <border>
      <left style="medium">
        <color rgb="FF0070C0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rgb="FF0070C0"/>
      </right>
      <top style="thin">
        <color theme="1"/>
      </top>
      <bottom style="thin">
        <color theme="1"/>
      </bottom>
      <diagonal/>
    </border>
    <border>
      <left style="medium">
        <color rgb="FF0070C0"/>
      </left>
      <right style="thin">
        <color theme="1"/>
      </right>
      <top style="thin">
        <color theme="1"/>
      </top>
      <bottom style="medium">
        <color rgb="FF0070C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rgb="FF0070C0"/>
      </bottom>
      <diagonal/>
    </border>
    <border>
      <left style="thin">
        <color theme="1"/>
      </left>
      <right style="medium">
        <color rgb="FF0070C0"/>
      </right>
      <top style="thin">
        <color theme="1"/>
      </top>
      <bottom style="medium">
        <color rgb="FF0070C0"/>
      </bottom>
      <diagonal/>
    </border>
    <border>
      <left style="medium">
        <color rgb="FF00B0F0"/>
      </left>
      <right/>
      <top style="thin">
        <color theme="1"/>
      </top>
      <bottom style="medium">
        <color rgb="FF00B0F0"/>
      </bottom>
      <diagonal/>
    </border>
    <border>
      <left/>
      <right/>
      <top style="thin">
        <color theme="1"/>
      </top>
      <bottom style="medium">
        <color rgb="FF00B0F0"/>
      </bottom>
      <diagonal/>
    </border>
    <border>
      <left/>
      <right style="medium">
        <color rgb="FF00B0F0"/>
      </right>
      <top style="thin">
        <color theme="1"/>
      </top>
      <bottom style="medium">
        <color rgb="FF00B0F0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medium">
        <color rgb="FF00B0F0"/>
      </bottom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medium">
        <color rgb="FF00B0F0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rgb="FF00B0F0"/>
      </bottom>
      <diagonal/>
    </border>
    <border>
      <left style="medium">
        <color rgb="FF00B0F0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medium">
        <color rgb="FF00B0F0"/>
      </right>
      <top style="thin">
        <color theme="1"/>
      </top>
      <bottom/>
      <diagonal/>
    </border>
    <border>
      <left style="medium">
        <color rgb="FF00B0F0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medium">
        <color rgb="FF00B0F0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7">
    <xf numFmtId="0" fontId="0" fillId="0" borderId="0" xfId="0"/>
    <xf numFmtId="0" fontId="5" fillId="0" borderId="1" xfId="0" applyFont="1" applyBorder="1" applyAlignment="1">
      <alignment horizontal="left" vertical="center" wrapText="1"/>
    </xf>
    <xf numFmtId="166" fontId="5" fillId="0" borderId="1" xfId="1" applyNumberFormat="1" applyFont="1" applyFill="1" applyBorder="1" applyAlignment="1">
      <alignment horizontal="left" vertical="center" wrapText="1"/>
    </xf>
    <xf numFmtId="0" fontId="0" fillId="2" borderId="1" xfId="0" applyFill="1" applyBorder="1" applyAlignment="1">
      <alignment vertical="center"/>
    </xf>
    <xf numFmtId="166" fontId="5" fillId="0" borderId="1" xfId="1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9" fontId="0" fillId="2" borderId="1" xfId="0" applyNumberForma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6" fillId="2" borderId="1" xfId="0" applyFont="1" applyFill="1" applyBorder="1" applyAlignment="1">
      <alignment vertical="center"/>
    </xf>
    <xf numFmtId="164" fontId="6" fillId="2" borderId="1" xfId="0" applyNumberFormat="1" applyFont="1" applyFill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166" fontId="6" fillId="0" borderId="1" xfId="1" applyNumberFormat="1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0" fillId="4" borderId="0" xfId="0" applyFill="1" applyAlignment="1">
      <alignment vertical="center"/>
    </xf>
    <xf numFmtId="0" fontId="6" fillId="4" borderId="0" xfId="0" applyFont="1" applyFill="1" applyAlignment="1">
      <alignment vertical="center"/>
    </xf>
    <xf numFmtId="0" fontId="6" fillId="4" borderId="2" xfId="0" applyFont="1" applyFill="1" applyBorder="1" applyAlignment="1">
      <alignment vertical="center"/>
    </xf>
    <xf numFmtId="166" fontId="6" fillId="4" borderId="0" xfId="1" applyNumberFormat="1" applyFont="1" applyFill="1" applyAlignment="1">
      <alignment vertical="center"/>
    </xf>
    <xf numFmtId="165" fontId="6" fillId="4" borderId="2" xfId="2" applyNumberFormat="1" applyFont="1" applyFill="1" applyBorder="1" applyAlignment="1">
      <alignment vertical="center"/>
    </xf>
    <xf numFmtId="0" fontId="5" fillId="4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0" fillId="4" borderId="0" xfId="0" applyFill="1"/>
    <xf numFmtId="3" fontId="6" fillId="0" borderId="1" xfId="0" applyNumberFormat="1" applyFont="1" applyBorder="1" applyAlignment="1">
      <alignment vertical="center"/>
    </xf>
    <xf numFmtId="166" fontId="0" fillId="0" borderId="1" xfId="0" applyNumberFormat="1" applyBorder="1" applyAlignment="1">
      <alignment vertical="center"/>
    </xf>
    <xf numFmtId="167" fontId="6" fillId="2" borderId="1" xfId="3" applyNumberFormat="1" applyFont="1" applyFill="1" applyBorder="1" applyAlignment="1">
      <alignment horizontal="right" vertical="center"/>
    </xf>
    <xf numFmtId="167" fontId="5" fillId="2" borderId="1" xfId="3" applyNumberFormat="1" applyFont="1" applyFill="1" applyBorder="1" applyAlignment="1">
      <alignment horizontal="right" vertical="center" wrapText="1"/>
    </xf>
    <xf numFmtId="0" fontId="0" fillId="5" borderId="1" xfId="0" applyFill="1" applyBorder="1" applyAlignment="1">
      <alignment vertical="center"/>
    </xf>
    <xf numFmtId="166" fontId="0" fillId="5" borderId="1" xfId="0" applyNumberFormat="1" applyFill="1" applyBorder="1" applyAlignment="1">
      <alignment vertical="center"/>
    </xf>
    <xf numFmtId="0" fontId="10" fillId="6" borderId="3" xfId="0" applyFont="1" applyFill="1" applyBorder="1" applyAlignment="1">
      <alignment horizontal="center" vertical="center" wrapText="1"/>
    </xf>
    <xf numFmtId="165" fontId="0" fillId="5" borderId="1" xfId="2" applyNumberFormat="1" applyFont="1" applyFill="1" applyBorder="1" applyAlignment="1">
      <alignment vertical="center"/>
    </xf>
    <xf numFmtId="168" fontId="0" fillId="4" borderId="0" xfId="0" applyNumberFormat="1" applyFill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15" fillId="4" borderId="2" xfId="0" applyFont="1" applyFill="1" applyBorder="1" applyAlignment="1">
      <alignment vertical="center"/>
    </xf>
    <xf numFmtId="0" fontId="15" fillId="4" borderId="0" xfId="0" applyFont="1" applyFill="1" applyAlignment="1">
      <alignment vertical="center"/>
    </xf>
    <xf numFmtId="0" fontId="16" fillId="4" borderId="0" xfId="0" applyFont="1" applyFill="1" applyAlignment="1">
      <alignment vertical="center"/>
    </xf>
    <xf numFmtId="0" fontId="18" fillId="4" borderId="2" xfId="0" applyFont="1" applyFill="1" applyBorder="1" applyAlignment="1">
      <alignment vertical="center"/>
    </xf>
    <xf numFmtId="166" fontId="15" fillId="4" borderId="0" xfId="1" applyNumberFormat="1" applyFont="1" applyFill="1" applyAlignment="1">
      <alignment vertical="center"/>
    </xf>
    <xf numFmtId="165" fontId="15" fillId="4" borderId="2" xfId="2" applyNumberFormat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0" fillId="4" borderId="2" xfId="0" applyFill="1" applyBorder="1" applyAlignment="1">
      <alignment vertical="center"/>
    </xf>
    <xf numFmtId="0" fontId="0" fillId="4" borderId="2" xfId="0" applyFill="1" applyBorder="1"/>
    <xf numFmtId="0" fontId="21" fillId="4" borderId="2" xfId="0" applyFont="1" applyFill="1" applyBorder="1" applyAlignment="1">
      <alignment vertical="center"/>
    </xf>
    <xf numFmtId="0" fontId="15" fillId="3" borderId="9" xfId="0" applyFont="1" applyFill="1" applyBorder="1" applyAlignment="1">
      <alignment vertical="center"/>
    </xf>
    <xf numFmtId="0" fontId="12" fillId="3" borderId="10" xfId="0" applyFont="1" applyFill="1" applyBorder="1" applyAlignment="1">
      <alignment horizontal="center" vertical="center"/>
    </xf>
    <xf numFmtId="0" fontId="20" fillId="0" borderId="9" xfId="0" applyFont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0" fontId="5" fillId="0" borderId="16" xfId="0" applyFont="1" applyBorder="1" applyAlignment="1">
      <alignment horizontal="left" vertical="center" wrapText="1"/>
    </xf>
    <xf numFmtId="0" fontId="6" fillId="2" borderId="16" xfId="0" applyFont="1" applyFill="1" applyBorder="1" applyAlignment="1">
      <alignment vertical="center"/>
    </xf>
    <xf numFmtId="165" fontId="5" fillId="0" borderId="21" xfId="2" applyNumberFormat="1" applyFont="1" applyFill="1" applyBorder="1" applyAlignment="1">
      <alignment horizontal="left" vertical="center" wrapText="1"/>
    </xf>
    <xf numFmtId="165" fontId="6" fillId="0" borderId="21" xfId="2" applyNumberFormat="1" applyFont="1" applyFill="1" applyBorder="1" applyAlignment="1">
      <alignment vertical="center"/>
    </xf>
    <xf numFmtId="165" fontId="5" fillId="0" borderId="21" xfId="2" applyNumberFormat="1" applyFont="1" applyFill="1" applyBorder="1" applyAlignment="1">
      <alignment horizontal="center" vertical="center" wrapText="1"/>
    </xf>
    <xf numFmtId="0" fontId="6" fillId="0" borderId="16" xfId="0" applyFont="1" applyBorder="1" applyAlignment="1">
      <alignment vertical="center"/>
    </xf>
    <xf numFmtId="167" fontId="6" fillId="2" borderId="16" xfId="3" applyNumberFormat="1" applyFont="1" applyFill="1" applyBorder="1" applyAlignment="1">
      <alignment horizontal="right" vertical="center"/>
    </xf>
    <xf numFmtId="167" fontId="9" fillId="0" borderId="17" xfId="3" applyNumberFormat="1" applyFont="1" applyFill="1" applyBorder="1" applyAlignment="1">
      <alignment horizontal="right" vertical="center" wrapText="1"/>
    </xf>
    <xf numFmtId="167" fontId="9" fillId="0" borderId="19" xfId="3" applyNumberFormat="1" applyFont="1" applyFill="1" applyBorder="1" applyAlignment="1">
      <alignment horizontal="right" vertical="center" wrapText="1"/>
    </xf>
    <xf numFmtId="9" fontId="0" fillId="5" borderId="21" xfId="3" applyFont="1" applyFill="1" applyBorder="1" applyAlignment="1">
      <alignment vertical="center"/>
    </xf>
    <xf numFmtId="166" fontId="6" fillId="0" borderId="16" xfId="1" applyNumberFormat="1" applyFont="1" applyFill="1" applyBorder="1" applyAlignment="1">
      <alignment vertical="center"/>
    </xf>
    <xf numFmtId="0" fontId="0" fillId="5" borderId="21" xfId="0" applyFill="1" applyBorder="1" applyAlignment="1">
      <alignment vertical="center"/>
    </xf>
    <xf numFmtId="0" fontId="0" fillId="0" borderId="16" xfId="0" applyBorder="1" applyAlignment="1">
      <alignment vertical="center"/>
    </xf>
    <xf numFmtId="166" fontId="0" fillId="0" borderId="16" xfId="0" applyNumberFormat="1" applyBorder="1" applyAlignment="1">
      <alignment vertical="center"/>
    </xf>
    <xf numFmtId="165" fontId="0" fillId="5" borderId="21" xfId="2" applyNumberFormat="1" applyFont="1" applyFill="1" applyBorder="1" applyAlignment="1">
      <alignment vertical="center"/>
    </xf>
    <xf numFmtId="0" fontId="0" fillId="0" borderId="21" xfId="0" applyBorder="1" applyAlignment="1">
      <alignment vertical="center"/>
    </xf>
    <xf numFmtId="0" fontId="0" fillId="2" borderId="21" xfId="0" applyFill="1" applyBorder="1" applyAlignment="1">
      <alignment vertical="center"/>
    </xf>
    <xf numFmtId="0" fontId="3" fillId="4" borderId="0" xfId="0" applyFont="1" applyFill="1" applyAlignment="1">
      <alignment vertical="center"/>
    </xf>
    <xf numFmtId="9" fontId="3" fillId="5" borderId="22" xfId="3" applyFont="1" applyFill="1" applyBorder="1" applyAlignment="1">
      <alignment vertical="center"/>
    </xf>
    <xf numFmtId="0" fontId="8" fillId="4" borderId="0" xfId="0" applyFont="1" applyFill="1" applyAlignment="1">
      <alignment horizontal="right" vertical="center"/>
    </xf>
    <xf numFmtId="0" fontId="3" fillId="5" borderId="22" xfId="0" applyFont="1" applyFill="1" applyBorder="1" applyAlignment="1">
      <alignment vertical="center"/>
    </xf>
    <xf numFmtId="166" fontId="3" fillId="0" borderId="19" xfId="3" applyNumberFormat="1" applyFont="1" applyFill="1" applyBorder="1" applyAlignment="1">
      <alignment vertical="center"/>
    </xf>
    <xf numFmtId="165" fontId="3" fillId="5" borderId="22" xfId="0" applyNumberFormat="1" applyFont="1" applyFill="1" applyBorder="1" applyAlignment="1">
      <alignment vertical="center"/>
    </xf>
    <xf numFmtId="166" fontId="3" fillId="0" borderId="17" xfId="0" applyNumberFormat="1" applyFont="1" applyBorder="1" applyAlignment="1">
      <alignment vertical="center"/>
    </xf>
    <xf numFmtId="9" fontId="3" fillId="0" borderId="19" xfId="3" applyFont="1" applyFill="1" applyBorder="1" applyAlignment="1">
      <alignment vertical="center"/>
    </xf>
    <xf numFmtId="166" fontId="3" fillId="5" borderId="19" xfId="0" applyNumberFormat="1" applyFont="1" applyFill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165" fontId="3" fillId="5" borderId="19" xfId="2" applyNumberFormat="1" applyFont="1" applyFill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7" fillId="0" borderId="17" xfId="0" applyFont="1" applyBorder="1" applyAlignment="1">
      <alignment horizontal="right" vertical="center"/>
    </xf>
    <xf numFmtId="0" fontId="9" fillId="0" borderId="19" xfId="0" applyFont="1" applyBorder="1" applyAlignment="1">
      <alignment horizontal="right" vertical="center" wrapText="1"/>
    </xf>
    <xf numFmtId="165" fontId="9" fillId="0" borderId="19" xfId="2" applyNumberFormat="1" applyFont="1" applyFill="1" applyBorder="1" applyAlignment="1">
      <alignment horizontal="right" vertical="center" wrapText="1"/>
    </xf>
    <xf numFmtId="3" fontId="7" fillId="0" borderId="19" xfId="0" applyNumberFormat="1" applyFont="1" applyBorder="1" applyAlignment="1">
      <alignment horizontal="right" vertical="center"/>
    </xf>
    <xf numFmtId="165" fontId="7" fillId="0" borderId="22" xfId="2" applyNumberFormat="1" applyFont="1" applyFill="1" applyBorder="1" applyAlignment="1">
      <alignment horizontal="right" vertical="center"/>
    </xf>
    <xf numFmtId="0" fontId="9" fillId="4" borderId="2" xfId="0" applyFont="1" applyFill="1" applyBorder="1" applyAlignment="1">
      <alignment horizontal="right" vertical="center" wrapText="1"/>
    </xf>
    <xf numFmtId="166" fontId="9" fillId="0" borderId="17" xfId="0" applyNumberFormat="1" applyFont="1" applyBorder="1" applyAlignment="1">
      <alignment horizontal="right" vertical="center" wrapText="1"/>
    </xf>
    <xf numFmtId="166" fontId="9" fillId="0" borderId="19" xfId="0" applyNumberFormat="1" applyFont="1" applyBorder="1" applyAlignment="1">
      <alignment horizontal="right" vertical="center" wrapText="1"/>
    </xf>
    <xf numFmtId="0" fontId="23" fillId="6" borderId="3" xfId="0" applyFont="1" applyFill="1" applyBorder="1" applyAlignment="1">
      <alignment horizontal="center" vertical="center" wrapText="1"/>
    </xf>
    <xf numFmtId="0" fontId="0" fillId="0" borderId="23" xfId="0" applyBorder="1" applyAlignment="1">
      <alignment vertical="center"/>
    </xf>
    <xf numFmtId="3" fontId="0" fillId="0" borderId="23" xfId="0" applyNumberFormat="1" applyBorder="1" applyAlignment="1">
      <alignment vertical="center"/>
    </xf>
    <xf numFmtId="9" fontId="0" fillId="2" borderId="23" xfId="0" applyNumberFormat="1" applyFill="1" applyBorder="1" applyAlignment="1">
      <alignment vertical="center"/>
    </xf>
    <xf numFmtId="166" fontId="0" fillId="0" borderId="23" xfId="1" applyNumberFormat="1" applyFont="1" applyFill="1" applyBorder="1" applyAlignment="1">
      <alignment vertical="center"/>
    </xf>
    <xf numFmtId="0" fontId="0" fillId="5" borderId="23" xfId="0" applyFill="1" applyBorder="1" applyAlignment="1">
      <alignment vertical="center"/>
    </xf>
    <xf numFmtId="0" fontId="0" fillId="0" borderId="25" xfId="0" applyBorder="1" applyAlignment="1">
      <alignment vertical="center"/>
    </xf>
    <xf numFmtId="3" fontId="0" fillId="0" borderId="25" xfId="0" applyNumberFormat="1" applyBorder="1" applyAlignment="1">
      <alignment vertical="center"/>
    </xf>
    <xf numFmtId="3" fontId="0" fillId="0" borderId="26" xfId="0" applyNumberFormat="1" applyBorder="1" applyAlignment="1">
      <alignment vertical="center"/>
    </xf>
    <xf numFmtId="3" fontId="0" fillId="0" borderId="28" xfId="0" applyNumberFormat="1" applyBorder="1" applyAlignment="1">
      <alignment vertical="center"/>
    </xf>
    <xf numFmtId="9" fontId="3" fillId="0" borderId="28" xfId="3" applyFont="1" applyFill="1" applyBorder="1" applyAlignment="1">
      <alignment vertical="center"/>
    </xf>
    <xf numFmtId="166" fontId="3" fillId="0" borderId="28" xfId="3" applyNumberFormat="1" applyFont="1" applyFill="1" applyBorder="1" applyAlignment="1">
      <alignment vertical="center"/>
    </xf>
    <xf numFmtId="0" fontId="3" fillId="5" borderId="28" xfId="0" applyFont="1" applyFill="1" applyBorder="1" applyAlignment="1">
      <alignment vertical="center"/>
    </xf>
    <xf numFmtId="0" fontId="0" fillId="5" borderId="30" xfId="0" applyFill="1" applyBorder="1" applyAlignment="1">
      <alignment vertical="center"/>
    </xf>
    <xf numFmtId="165" fontId="0" fillId="5" borderId="30" xfId="0" applyNumberFormat="1" applyFill="1" applyBorder="1" applyAlignment="1">
      <alignment vertical="center"/>
    </xf>
    <xf numFmtId="165" fontId="3" fillId="5" borderId="31" xfId="0" applyNumberFormat="1" applyFont="1" applyFill="1" applyBorder="1" applyAlignment="1">
      <alignment vertical="center"/>
    </xf>
    <xf numFmtId="0" fontId="17" fillId="0" borderId="32" xfId="0" applyFont="1" applyBorder="1" applyAlignment="1">
      <alignment vertical="center"/>
    </xf>
    <xf numFmtId="0" fontId="0" fillId="0" borderId="33" xfId="0" applyBorder="1" applyAlignment="1">
      <alignment vertical="center"/>
    </xf>
    <xf numFmtId="165" fontId="14" fillId="0" borderId="34" xfId="0" applyNumberFormat="1" applyFont="1" applyBorder="1" applyAlignment="1">
      <alignment vertical="center"/>
    </xf>
    <xf numFmtId="0" fontId="11" fillId="3" borderId="35" xfId="0" applyFont="1" applyFill="1" applyBorder="1" applyAlignment="1">
      <alignment horizontal="center" vertical="center"/>
    </xf>
    <xf numFmtId="0" fontId="6" fillId="0" borderId="35" xfId="0" applyFont="1" applyBorder="1" applyAlignment="1">
      <alignment vertical="center"/>
    </xf>
    <xf numFmtId="9" fontId="0" fillId="2" borderId="35" xfId="0" applyNumberFormat="1" applyFill="1" applyBorder="1" applyAlignment="1">
      <alignment vertical="center"/>
    </xf>
    <xf numFmtId="0" fontId="0" fillId="0" borderId="35" xfId="0" applyBorder="1" applyAlignment="1">
      <alignment vertical="center"/>
    </xf>
    <xf numFmtId="165" fontId="0" fillId="0" borderId="35" xfId="2" applyNumberFormat="1" applyFont="1" applyFill="1" applyBorder="1" applyAlignment="1">
      <alignment vertical="center"/>
    </xf>
    <xf numFmtId="0" fontId="0" fillId="0" borderId="36" xfId="0" applyBorder="1" applyAlignment="1">
      <alignment vertical="center"/>
    </xf>
    <xf numFmtId="166" fontId="0" fillId="0" borderId="35" xfId="1" applyNumberFormat="1" applyFont="1" applyFill="1" applyBorder="1" applyAlignment="1">
      <alignment vertical="center"/>
    </xf>
    <xf numFmtId="166" fontId="0" fillId="0" borderId="35" xfId="0" applyNumberFormat="1" applyBorder="1" applyAlignment="1">
      <alignment vertical="center"/>
    </xf>
    <xf numFmtId="165" fontId="0" fillId="0" borderId="37" xfId="0" applyNumberFormat="1" applyBorder="1" applyAlignment="1">
      <alignment vertical="center"/>
    </xf>
    <xf numFmtId="0" fontId="6" fillId="0" borderId="39" xfId="0" applyFont="1" applyBorder="1" applyAlignment="1">
      <alignment vertical="center"/>
    </xf>
    <xf numFmtId="9" fontId="0" fillId="2" borderId="39" xfId="0" applyNumberFormat="1" applyFill="1" applyBorder="1" applyAlignment="1">
      <alignment vertical="center"/>
    </xf>
    <xf numFmtId="0" fontId="0" fillId="0" borderId="39" xfId="0" applyBorder="1" applyAlignment="1">
      <alignment vertical="center"/>
    </xf>
    <xf numFmtId="165" fontId="0" fillId="0" borderId="39" xfId="2" applyNumberFormat="1" applyFont="1" applyFill="1" applyBorder="1" applyAlignment="1">
      <alignment vertical="center"/>
    </xf>
    <xf numFmtId="0" fontId="0" fillId="0" borderId="40" xfId="0" applyBorder="1" applyAlignment="1">
      <alignment vertical="center"/>
    </xf>
    <xf numFmtId="166" fontId="0" fillId="0" borderId="39" xfId="1" applyNumberFormat="1" applyFont="1" applyFill="1" applyBorder="1" applyAlignment="1">
      <alignment vertical="center"/>
    </xf>
    <xf numFmtId="166" fontId="0" fillId="0" borderId="39" xfId="0" applyNumberFormat="1" applyBorder="1" applyAlignment="1">
      <alignment vertical="center"/>
    </xf>
    <xf numFmtId="165" fontId="0" fillId="0" borderId="41" xfId="0" applyNumberFormat="1" applyBorder="1" applyAlignment="1">
      <alignment vertical="center"/>
    </xf>
    <xf numFmtId="0" fontId="11" fillId="3" borderId="43" xfId="0" applyFont="1" applyFill="1" applyBorder="1" applyAlignment="1">
      <alignment horizontal="center" vertical="center"/>
    </xf>
    <xf numFmtId="0" fontId="6" fillId="0" borderId="43" xfId="0" applyFont="1" applyBorder="1" applyAlignment="1">
      <alignment vertical="center"/>
    </xf>
    <xf numFmtId="9" fontId="0" fillId="2" borderId="43" xfId="0" applyNumberFormat="1" applyFill="1" applyBorder="1" applyAlignment="1">
      <alignment vertical="center"/>
    </xf>
    <xf numFmtId="0" fontId="0" fillId="0" borderId="43" xfId="0" applyBorder="1" applyAlignment="1">
      <alignment vertical="center"/>
    </xf>
    <xf numFmtId="165" fontId="0" fillId="0" borderId="43" xfId="2" applyNumberFormat="1" applyFont="1" applyFill="1" applyBorder="1" applyAlignment="1">
      <alignment vertical="center"/>
    </xf>
    <xf numFmtId="0" fontId="0" fillId="0" borderId="44" xfId="0" applyBorder="1" applyAlignment="1">
      <alignment vertical="center"/>
    </xf>
    <xf numFmtId="166" fontId="0" fillId="0" borderId="43" xfId="1" applyNumberFormat="1" applyFont="1" applyFill="1" applyBorder="1" applyAlignment="1">
      <alignment vertical="center"/>
    </xf>
    <xf numFmtId="166" fontId="0" fillId="0" borderId="43" xfId="0" applyNumberFormat="1" applyBorder="1" applyAlignment="1">
      <alignment vertical="center"/>
    </xf>
    <xf numFmtId="165" fontId="0" fillId="0" borderId="45" xfId="0" applyNumberFormat="1" applyBorder="1" applyAlignment="1">
      <alignment vertical="center"/>
    </xf>
    <xf numFmtId="0" fontId="15" fillId="3" borderId="2" xfId="0" applyFont="1" applyFill="1" applyBorder="1" applyAlignment="1">
      <alignment vertical="center"/>
    </xf>
    <xf numFmtId="0" fontId="20" fillId="0" borderId="2" xfId="0" applyFont="1" applyBorder="1" applyAlignment="1">
      <alignment vertical="center"/>
    </xf>
    <xf numFmtId="0" fontId="17" fillId="0" borderId="33" xfId="0" applyFont="1" applyBorder="1" applyAlignment="1">
      <alignment vertical="center"/>
    </xf>
    <xf numFmtId="0" fontId="17" fillId="0" borderId="47" xfId="0" applyFont="1" applyBorder="1" applyAlignment="1">
      <alignment vertical="center"/>
    </xf>
    <xf numFmtId="0" fontId="17" fillId="0" borderId="48" xfId="0" applyFont="1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49" xfId="0" applyBorder="1" applyAlignment="1">
      <alignment vertical="center"/>
    </xf>
    <xf numFmtId="0" fontId="0" fillId="0" borderId="50" xfId="0" applyBorder="1" applyAlignment="1">
      <alignment vertical="center"/>
    </xf>
    <xf numFmtId="0" fontId="0" fillId="0" borderId="51" xfId="0" applyBorder="1" applyAlignment="1">
      <alignment vertical="center"/>
    </xf>
    <xf numFmtId="0" fontId="17" fillId="0" borderId="53" xfId="0" applyFont="1" applyBorder="1" applyAlignment="1">
      <alignment vertical="center"/>
    </xf>
    <xf numFmtId="0" fontId="17" fillId="0" borderId="54" xfId="0" applyFont="1" applyBorder="1" applyAlignment="1">
      <alignment vertical="center"/>
    </xf>
    <xf numFmtId="0" fontId="0" fillId="0" borderId="54" xfId="0" applyBorder="1" applyAlignment="1">
      <alignment vertical="center"/>
    </xf>
    <xf numFmtId="165" fontId="0" fillId="0" borderId="55" xfId="2" applyNumberFormat="1" applyFont="1" applyFill="1" applyBorder="1" applyAlignment="1">
      <alignment vertical="center"/>
    </xf>
    <xf numFmtId="165" fontId="0" fillId="0" borderId="56" xfId="2" applyNumberFormat="1" applyFont="1" applyFill="1" applyBorder="1" applyAlignment="1">
      <alignment vertical="center"/>
    </xf>
    <xf numFmtId="165" fontId="0" fillId="0" borderId="57" xfId="2" applyNumberFormat="1" applyFont="1" applyFill="1" applyBorder="1" applyAlignment="1">
      <alignment vertical="center"/>
    </xf>
    <xf numFmtId="6" fontId="0" fillId="2" borderId="35" xfId="0" applyNumberFormat="1" applyFill="1" applyBorder="1" applyAlignment="1">
      <alignment vertical="center"/>
    </xf>
    <xf numFmtId="6" fontId="0" fillId="2" borderId="43" xfId="0" applyNumberFormat="1" applyFill="1" applyBorder="1" applyAlignment="1">
      <alignment vertical="center"/>
    </xf>
    <xf numFmtId="6" fontId="0" fillId="2" borderId="39" xfId="0" applyNumberFormat="1" applyFill="1" applyBorder="1" applyAlignment="1">
      <alignment vertical="center"/>
    </xf>
    <xf numFmtId="165" fontId="0" fillId="2" borderId="35" xfId="2" applyNumberFormat="1" applyFont="1" applyFill="1" applyBorder="1" applyAlignment="1">
      <alignment vertical="center"/>
    </xf>
    <xf numFmtId="165" fontId="0" fillId="2" borderId="43" xfId="2" applyNumberFormat="1" applyFont="1" applyFill="1" applyBorder="1" applyAlignment="1">
      <alignment vertical="center"/>
    </xf>
    <xf numFmtId="165" fontId="0" fillId="2" borderId="39" xfId="2" applyNumberFormat="1" applyFont="1" applyFill="1" applyBorder="1" applyAlignment="1">
      <alignment vertical="center"/>
    </xf>
    <xf numFmtId="10" fontId="0" fillId="4" borderId="0" xfId="3" applyNumberFormat="1" applyFont="1" applyFill="1" applyAlignment="1">
      <alignment vertical="center"/>
    </xf>
    <xf numFmtId="165" fontId="14" fillId="0" borderId="38" xfId="0" applyNumberFormat="1" applyFont="1" applyBorder="1" applyAlignment="1">
      <alignment vertical="center"/>
    </xf>
    <xf numFmtId="165" fontId="14" fillId="0" borderId="46" xfId="0" applyNumberFormat="1" applyFont="1" applyBorder="1" applyAlignment="1">
      <alignment vertical="center"/>
    </xf>
    <xf numFmtId="165" fontId="14" fillId="0" borderId="42" xfId="0" applyNumberFormat="1" applyFont="1" applyBorder="1" applyAlignment="1">
      <alignment vertical="center"/>
    </xf>
    <xf numFmtId="0" fontId="11" fillId="3" borderId="39" xfId="0" applyFont="1" applyFill="1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165" fontId="0" fillId="0" borderId="10" xfId="0" applyNumberFormat="1" applyBorder="1" applyAlignment="1">
      <alignment vertical="center"/>
    </xf>
    <xf numFmtId="0" fontId="0" fillId="0" borderId="52" xfId="0" applyBorder="1" applyAlignment="1">
      <alignment vertical="center"/>
    </xf>
    <xf numFmtId="165" fontId="0" fillId="0" borderId="58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6" fontId="0" fillId="0" borderId="14" xfId="0" applyNumberFormat="1" applyBorder="1" applyAlignment="1">
      <alignment vertical="center"/>
    </xf>
    <xf numFmtId="6" fontId="0" fillId="0" borderId="10" xfId="0" applyNumberFormat="1" applyBorder="1" applyAlignment="1">
      <alignment vertical="center"/>
    </xf>
    <xf numFmtId="0" fontId="6" fillId="0" borderId="10" xfId="0" applyFont="1" applyBorder="1" applyAlignment="1">
      <alignment vertical="center"/>
    </xf>
    <xf numFmtId="9" fontId="0" fillId="0" borderId="10" xfId="0" applyNumberFormat="1" applyBorder="1" applyAlignment="1">
      <alignment vertical="center"/>
    </xf>
    <xf numFmtId="166" fontId="0" fillId="0" borderId="10" xfId="1" applyNumberFormat="1" applyFont="1" applyFill="1" applyBorder="1" applyAlignment="1">
      <alignment vertical="center"/>
    </xf>
    <xf numFmtId="166" fontId="0" fillId="0" borderId="10" xfId="1" applyNumberFormat="1" applyFont="1" applyBorder="1" applyAlignment="1">
      <alignment vertical="center"/>
    </xf>
    <xf numFmtId="0" fontId="21" fillId="0" borderId="24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2" fillId="2" borderId="57" xfId="0" applyFont="1" applyFill="1" applyBorder="1" applyAlignment="1">
      <alignment horizontal="center" vertical="center" wrapText="1"/>
    </xf>
    <xf numFmtId="0" fontId="24" fillId="4" borderId="0" xfId="0" applyFont="1" applyFill="1" applyAlignment="1">
      <alignment horizontal="center" vertical="center"/>
    </xf>
    <xf numFmtId="0" fontId="22" fillId="3" borderId="6" xfId="0" applyFont="1" applyFill="1" applyBorder="1" applyAlignment="1">
      <alignment horizontal="center" vertical="center"/>
    </xf>
    <xf numFmtId="0" fontId="22" fillId="3" borderId="7" xfId="0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0" fontId="18" fillId="0" borderId="25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FEFF73"/>
      <color rgb="FFDFF8FF"/>
      <color rgb="FFC0F1EF"/>
      <color rgb="FFC7FB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_xlchart.v2.0</cx:f>
      </cx:numDim>
    </cx:data>
  </cx:chartData>
  <cx:chart>
    <cx:title pos="t" align="ctr" overlay="0">
      <cx:tx>
        <cx:txData>
          <cx:v>Baseline Organization Structure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8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/>
            </a:rPr>
            <a:t>Baseline Organization Structure</a:t>
          </a:r>
        </a:p>
      </cx:txPr>
    </cx:title>
    <cx:plotArea>
      <cx:plotAreaRegion>
        <cx:plotSurface>
          <cx:spPr>
            <a:noFill/>
            <a:ln>
              <a:noFill/>
            </a:ln>
          </cx:spPr>
        </cx:plotSurface>
        <cx:series layoutId="funnel" uniqueId="{8C48BF5D-76E5-6244-93BB-C220CEAF29FD}">
          <cx:dataId val="0"/>
        </cx:series>
      </cx:plotAreaRegion>
      <cx:axis id="0" hidden="1">
        <cx:catScaling gapWidth="0.0599999987"/>
        <cx:tickLabels/>
      </cx:axis>
    </cx:plotArea>
  </cx:chart>
  <cx:spPr>
    <a:noFill/>
    <a:ln>
      <a:solidFill>
        <a:srgbClr val="00B0F0"/>
      </a:solidFill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190500</xdr:colOff>
      <xdr:row>9</xdr:row>
      <xdr:rowOff>38100</xdr:rowOff>
    </xdr:from>
    <xdr:to>
      <xdr:col>5</xdr:col>
      <xdr:colOff>139700</xdr:colOff>
      <xdr:row>9</xdr:row>
      <xdr:rowOff>520700</xdr:rowOff>
    </xdr:to>
    <xdr:sp macro="" textlink="">
      <xdr:nvSpPr>
        <xdr:cNvPr id="2" name="Down Arrow 1">
          <a:extLst>
            <a:ext uri="{FF2B5EF4-FFF2-40B4-BE49-F238E27FC236}">
              <a16:creationId xmlns:a16="http://schemas.microsoft.com/office/drawing/2014/main" id="{5F4BF923-0D60-2B0E-6F78-E386FDB3C0BF}"/>
            </a:ext>
          </a:extLst>
        </xdr:cNvPr>
        <xdr:cNvSpPr/>
      </xdr:nvSpPr>
      <xdr:spPr>
        <a:xfrm>
          <a:off x="4635500" y="2222500"/>
          <a:ext cx="1028700" cy="482600"/>
        </a:xfrm>
        <a:prstGeom prst="downArrow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203200</xdr:colOff>
      <xdr:row>31</xdr:row>
      <xdr:rowOff>38100</xdr:rowOff>
    </xdr:from>
    <xdr:to>
      <xdr:col>5</xdr:col>
      <xdr:colOff>152400</xdr:colOff>
      <xdr:row>32</xdr:row>
      <xdr:rowOff>0</xdr:rowOff>
    </xdr:to>
    <xdr:sp macro="" textlink="">
      <xdr:nvSpPr>
        <xdr:cNvPr id="4" name="Down Arrow 3">
          <a:extLst>
            <a:ext uri="{FF2B5EF4-FFF2-40B4-BE49-F238E27FC236}">
              <a16:creationId xmlns:a16="http://schemas.microsoft.com/office/drawing/2014/main" id="{3D5928AF-8AE3-F343-B472-D7EFBAF7E39A}"/>
            </a:ext>
          </a:extLst>
        </xdr:cNvPr>
        <xdr:cNvSpPr/>
      </xdr:nvSpPr>
      <xdr:spPr>
        <a:xfrm>
          <a:off x="4648200" y="4749800"/>
          <a:ext cx="1028700" cy="495300"/>
        </a:xfrm>
        <a:prstGeom prst="downArrow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114300</xdr:colOff>
      <xdr:row>39</xdr:row>
      <xdr:rowOff>12700</xdr:rowOff>
    </xdr:from>
    <xdr:to>
      <xdr:col>5</xdr:col>
      <xdr:colOff>63500</xdr:colOff>
      <xdr:row>40</xdr:row>
      <xdr:rowOff>0</xdr:rowOff>
    </xdr:to>
    <xdr:sp macro="" textlink="">
      <xdr:nvSpPr>
        <xdr:cNvPr id="6" name="Down Arrow 5">
          <a:extLst>
            <a:ext uri="{FF2B5EF4-FFF2-40B4-BE49-F238E27FC236}">
              <a16:creationId xmlns:a16="http://schemas.microsoft.com/office/drawing/2014/main" id="{A29F286E-8B61-DE47-8C60-C8FFF719149B}"/>
            </a:ext>
          </a:extLst>
        </xdr:cNvPr>
        <xdr:cNvSpPr/>
      </xdr:nvSpPr>
      <xdr:spPr>
        <a:xfrm>
          <a:off x="4559300" y="8610600"/>
          <a:ext cx="1028700" cy="482600"/>
        </a:xfrm>
        <a:prstGeom prst="downArrow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114300</xdr:colOff>
      <xdr:row>45</xdr:row>
      <xdr:rowOff>190500</xdr:rowOff>
    </xdr:from>
    <xdr:to>
      <xdr:col>5</xdr:col>
      <xdr:colOff>63500</xdr:colOff>
      <xdr:row>47</xdr:row>
      <xdr:rowOff>0</xdr:rowOff>
    </xdr:to>
    <xdr:sp macro="" textlink="">
      <xdr:nvSpPr>
        <xdr:cNvPr id="7" name="Down Arrow 6">
          <a:extLst>
            <a:ext uri="{FF2B5EF4-FFF2-40B4-BE49-F238E27FC236}">
              <a16:creationId xmlns:a16="http://schemas.microsoft.com/office/drawing/2014/main" id="{52F93AFE-41ED-214F-95F7-5AF3650A2AED}"/>
            </a:ext>
          </a:extLst>
        </xdr:cNvPr>
        <xdr:cNvSpPr/>
      </xdr:nvSpPr>
      <xdr:spPr>
        <a:xfrm>
          <a:off x="4559300" y="10045700"/>
          <a:ext cx="1028700" cy="482600"/>
        </a:xfrm>
        <a:prstGeom prst="downArrow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584200</xdr:colOff>
      <xdr:row>2</xdr:row>
      <xdr:rowOff>107950</xdr:rowOff>
    </xdr:from>
    <xdr:to>
      <xdr:col>17</xdr:col>
      <xdr:colOff>0</xdr:colOff>
      <xdr:row>17</xdr:row>
      <xdr:rowOff>190500</xdr:rowOff>
    </xdr:to>
    <mc:AlternateContent xmlns:mc="http://schemas.openxmlformats.org/markup-compatibility/2006">
      <mc:Choice xmlns:cx2="http://schemas.microsoft.com/office/drawing/2015/10/21/chartex" Requires="cx2">
        <xdr:graphicFrame macro="">
          <xdr:nvGraphicFramePr>
            <xdr:cNvPr id="9" name="Chart 8">
              <a:extLst>
                <a:ext uri="{FF2B5EF4-FFF2-40B4-BE49-F238E27FC236}">
                  <a16:creationId xmlns:a16="http://schemas.microsoft.com/office/drawing/2014/main" id="{55C0B666-4959-4E0C-7FB2-BB217A7C9F7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109075" y="593725"/>
              <a:ext cx="5711825" cy="33496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IN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9</xdr:col>
      <xdr:colOff>101600</xdr:colOff>
      <xdr:row>31</xdr:row>
      <xdr:rowOff>431800</xdr:rowOff>
    </xdr:from>
    <xdr:to>
      <xdr:col>9</xdr:col>
      <xdr:colOff>533400</xdr:colOff>
      <xdr:row>53</xdr:row>
      <xdr:rowOff>12700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F35ABDDD-27CC-56A7-1A40-CAAB2EAA46CC}"/>
            </a:ext>
          </a:extLst>
        </xdr:cNvPr>
        <xdr:cNvSpPr/>
      </xdr:nvSpPr>
      <xdr:spPr>
        <a:xfrm>
          <a:off x="9893300" y="5359400"/>
          <a:ext cx="431800" cy="4737100"/>
        </a:xfrm>
        <a:prstGeom prst="rightBrace">
          <a:avLst/>
        </a:prstGeom>
        <a:ln w="762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F0"/>
  </sheetPr>
  <dimension ref="A1:X56"/>
  <sheetViews>
    <sheetView showGridLines="0" tabSelected="1" zoomScaleNormal="100" workbookViewId="0">
      <pane xSplit="3" ySplit="4" topLeftCell="D5" activePane="bottomRight" state="frozen"/>
      <selection pane="topRight" activeCell="B1" sqref="B1"/>
      <selection pane="bottomLeft" activeCell="A5" sqref="A5"/>
      <selection pane="bottomRight" sqref="A1:I1"/>
    </sheetView>
  </sheetViews>
  <sheetFormatPr defaultColWidth="14" defaultRowHeight="15"/>
  <cols>
    <col min="1" max="1" width="3.140625" style="14" customWidth="1"/>
    <col min="2" max="2" width="14" style="14"/>
    <col min="3" max="3" width="24.7109375" style="14" customWidth="1"/>
    <col min="4" max="4" width="14.85546875" style="14" bestFit="1" customWidth="1"/>
    <col min="5" max="6" width="14.140625" style="14" bestFit="1" customWidth="1"/>
    <col min="7" max="7" width="14.7109375" style="14" bestFit="1" customWidth="1"/>
    <col min="8" max="8" width="14.140625" style="14" bestFit="1" customWidth="1"/>
    <col min="9" max="9" width="14.7109375" style="68" bestFit="1" customWidth="1"/>
    <col min="10" max="10" width="8" style="14" customWidth="1"/>
    <col min="11" max="11" width="5.42578125" style="35" customWidth="1"/>
    <col min="12" max="12" width="2.7109375" style="35" customWidth="1"/>
    <col min="13" max="13" width="20.42578125" style="14" bestFit="1" customWidth="1"/>
    <col min="14" max="14" width="13.7109375" style="14" bestFit="1" customWidth="1"/>
    <col min="15" max="16" width="14.7109375" style="14" bestFit="1" customWidth="1"/>
    <col min="17" max="16384" width="14" style="14"/>
  </cols>
  <sheetData>
    <row r="1" spans="1:14" ht="23.1" customHeight="1">
      <c r="A1" s="181" t="s">
        <v>69</v>
      </c>
      <c r="B1" s="181"/>
      <c r="C1" s="181"/>
      <c r="D1" s="181"/>
      <c r="E1" s="181"/>
      <c r="F1" s="181"/>
      <c r="G1" s="181"/>
      <c r="H1" s="181"/>
      <c r="I1" s="181"/>
    </row>
    <row r="2" spans="1:14" s="15" customFormat="1" ht="15.75">
      <c r="K2" s="34"/>
      <c r="L2" s="34"/>
      <c r="M2" s="185" t="s">
        <v>63</v>
      </c>
      <c r="N2" s="186"/>
    </row>
    <row r="3" spans="1:14" s="15" customFormat="1" ht="21">
      <c r="A3" s="177" t="s">
        <v>66</v>
      </c>
      <c r="B3" s="178"/>
      <c r="C3" s="190" t="s">
        <v>39</v>
      </c>
      <c r="D3" s="190"/>
      <c r="E3" s="190"/>
      <c r="F3" s="190"/>
      <c r="G3" s="190"/>
      <c r="H3" s="190"/>
      <c r="I3" s="190"/>
      <c r="K3" s="34"/>
      <c r="L3" s="34"/>
    </row>
    <row r="4" spans="1:14" s="15" customFormat="1" ht="26.25" thickBot="1">
      <c r="A4" s="179"/>
      <c r="B4" s="180"/>
      <c r="C4" s="28" t="s">
        <v>0</v>
      </c>
      <c r="D4" s="28" t="s">
        <v>55</v>
      </c>
      <c r="E4" s="28" t="s">
        <v>56</v>
      </c>
      <c r="F4" s="28" t="s">
        <v>1</v>
      </c>
      <c r="G4" s="28" t="s">
        <v>57</v>
      </c>
      <c r="H4" s="28" t="s">
        <v>58</v>
      </c>
      <c r="I4" s="89" t="s">
        <v>12</v>
      </c>
      <c r="K4" s="34"/>
      <c r="L4" s="34"/>
    </row>
    <row r="5" spans="1:14" s="15" customFormat="1" ht="12.75">
      <c r="A5" s="194">
        <v>1</v>
      </c>
      <c r="B5" s="187" t="s">
        <v>35</v>
      </c>
      <c r="C5" s="51" t="s">
        <v>64</v>
      </c>
      <c r="D5" s="52">
        <v>50</v>
      </c>
      <c r="E5" s="52">
        <v>30</v>
      </c>
      <c r="F5" s="52">
        <v>30</v>
      </c>
      <c r="G5" s="52">
        <v>40</v>
      </c>
      <c r="H5" s="52">
        <v>30</v>
      </c>
      <c r="I5" s="81">
        <f>SUM(D5:H5)</f>
        <v>180</v>
      </c>
      <c r="K5" s="34"/>
      <c r="L5" s="34"/>
    </row>
    <row r="6" spans="1:14" s="15" customFormat="1" ht="12.75">
      <c r="A6" s="195"/>
      <c r="B6" s="188"/>
      <c r="C6" s="1" t="s">
        <v>65</v>
      </c>
      <c r="D6" s="8">
        <v>20</v>
      </c>
      <c r="E6" s="8">
        <v>15</v>
      </c>
      <c r="F6" s="8">
        <v>15</v>
      </c>
      <c r="G6" s="8">
        <v>25</v>
      </c>
      <c r="H6" s="8">
        <v>15</v>
      </c>
      <c r="I6" s="82">
        <f>SUM(D6:H6)</f>
        <v>90</v>
      </c>
      <c r="K6" s="34"/>
      <c r="L6" s="34"/>
    </row>
    <row r="7" spans="1:14" s="15" customFormat="1" ht="27.95" customHeight="1">
      <c r="A7" s="195"/>
      <c r="B7" s="188"/>
      <c r="C7" s="1" t="s">
        <v>37</v>
      </c>
      <c r="D7" s="9">
        <v>110000</v>
      </c>
      <c r="E7" s="9">
        <v>95000</v>
      </c>
      <c r="F7" s="9">
        <v>95000</v>
      </c>
      <c r="G7" s="9">
        <v>120000</v>
      </c>
      <c r="H7" s="9">
        <v>95000</v>
      </c>
      <c r="I7" s="83">
        <f>SUMPRODUCT(D8:H8,D7:H7)/SUM(D8:H8)</f>
        <v>106940.29850746269</v>
      </c>
      <c r="K7" s="34"/>
      <c r="L7" s="34"/>
    </row>
    <row r="8" spans="1:14" s="17" customFormat="1" ht="12.75">
      <c r="A8" s="195"/>
      <c r="B8" s="188"/>
      <c r="C8" s="2" t="s">
        <v>13</v>
      </c>
      <c r="D8" s="22">
        <f>D5*D6</f>
        <v>1000</v>
      </c>
      <c r="E8" s="4">
        <f>E5*E6</f>
        <v>450</v>
      </c>
      <c r="F8" s="22">
        <f>F5*F6</f>
        <v>450</v>
      </c>
      <c r="G8" s="22">
        <f>G5*G6</f>
        <v>1000</v>
      </c>
      <c r="H8" s="4">
        <f>H5*H6</f>
        <v>450</v>
      </c>
      <c r="I8" s="84">
        <f>SUM(D8:H8)</f>
        <v>3350</v>
      </c>
      <c r="K8" s="37"/>
      <c r="L8" s="37"/>
    </row>
    <row r="9" spans="1:14" s="18" customFormat="1" ht="13.5" thickBot="1">
      <c r="A9" s="196"/>
      <c r="B9" s="189"/>
      <c r="C9" s="53" t="s">
        <v>14</v>
      </c>
      <c r="D9" s="54">
        <f>D8*D7</f>
        <v>110000000</v>
      </c>
      <c r="E9" s="55">
        <f>E8*E7</f>
        <v>42750000</v>
      </c>
      <c r="F9" s="54">
        <f>F8*F7</f>
        <v>42750000</v>
      </c>
      <c r="G9" s="54">
        <f>G8*G7</f>
        <v>120000000</v>
      </c>
      <c r="H9" s="55">
        <f>H8*H7</f>
        <v>42750000</v>
      </c>
      <c r="I9" s="85">
        <f>SUM(D9:H9)</f>
        <v>358250000</v>
      </c>
      <c r="K9" s="38"/>
      <c r="L9" s="38"/>
    </row>
    <row r="10" spans="1:14" s="16" customFormat="1" ht="42.95" customHeight="1" thickBot="1">
      <c r="A10" s="44"/>
      <c r="B10" s="36"/>
      <c r="C10" s="19"/>
      <c r="D10" s="20"/>
      <c r="E10" s="20"/>
      <c r="F10" s="20"/>
      <c r="G10" s="20"/>
      <c r="H10" s="20"/>
      <c r="I10" s="86"/>
      <c r="K10" s="33"/>
      <c r="L10" s="33"/>
    </row>
    <row r="11" spans="1:14" s="16" customFormat="1" ht="12.75">
      <c r="A11" s="194">
        <v>2</v>
      </c>
      <c r="B11" s="187" t="s">
        <v>36</v>
      </c>
      <c r="C11" s="56" t="s">
        <v>26</v>
      </c>
      <c r="D11" s="57">
        <v>0.5</v>
      </c>
      <c r="E11" s="57">
        <v>0.5</v>
      </c>
      <c r="F11" s="57">
        <v>0.5</v>
      </c>
      <c r="G11" s="57">
        <v>0.5</v>
      </c>
      <c r="H11" s="57">
        <v>0.5</v>
      </c>
      <c r="I11" s="58">
        <f>I22/I$8</f>
        <v>0.5</v>
      </c>
      <c r="K11" s="33"/>
      <c r="L11" s="33"/>
    </row>
    <row r="12" spans="1:14" s="15" customFormat="1" ht="12.75">
      <c r="A12" s="195"/>
      <c r="B12" s="188"/>
      <c r="C12" s="11" t="s">
        <v>27</v>
      </c>
      <c r="D12" s="24">
        <v>0.26</v>
      </c>
      <c r="E12" s="24">
        <v>0.26</v>
      </c>
      <c r="F12" s="24">
        <v>0.26</v>
      </c>
      <c r="G12" s="24">
        <v>0.26</v>
      </c>
      <c r="H12" s="24">
        <v>0.26</v>
      </c>
      <c r="I12" s="59">
        <f t="shared" ref="I12:I20" si="0">I23/I$8</f>
        <v>0.26</v>
      </c>
      <c r="K12" s="34"/>
      <c r="L12" s="34"/>
    </row>
    <row r="13" spans="1:14" s="15" customFormat="1" ht="12.75">
      <c r="A13" s="195"/>
      <c r="B13" s="188"/>
      <c r="C13" s="11" t="s">
        <v>4</v>
      </c>
      <c r="D13" s="24">
        <v>0.16</v>
      </c>
      <c r="E13" s="24">
        <v>0.16</v>
      </c>
      <c r="F13" s="24">
        <v>0.16</v>
      </c>
      <c r="G13" s="24">
        <v>0.16</v>
      </c>
      <c r="H13" s="24">
        <v>0.16</v>
      </c>
      <c r="I13" s="59">
        <f t="shared" si="0"/>
        <v>0.16</v>
      </c>
      <c r="K13" s="34"/>
      <c r="L13" s="34"/>
    </row>
    <row r="14" spans="1:14" s="15" customFormat="1" ht="12.75">
      <c r="A14" s="195"/>
      <c r="B14" s="188"/>
      <c r="C14" s="11" t="s">
        <v>5</v>
      </c>
      <c r="D14" s="24">
        <v>0.05</v>
      </c>
      <c r="E14" s="24">
        <v>0.05</v>
      </c>
      <c r="F14" s="24">
        <v>0.05</v>
      </c>
      <c r="G14" s="24">
        <v>0.05</v>
      </c>
      <c r="H14" s="24">
        <v>0.05</v>
      </c>
      <c r="I14" s="59">
        <f t="shared" si="0"/>
        <v>0.05</v>
      </c>
      <c r="K14" s="34"/>
      <c r="L14" s="34"/>
    </row>
    <row r="15" spans="1:14" s="15" customFormat="1" ht="12.75">
      <c r="A15" s="195"/>
      <c r="B15" s="188"/>
      <c r="C15" s="1" t="s">
        <v>15</v>
      </c>
      <c r="D15" s="24">
        <v>0.02</v>
      </c>
      <c r="E15" s="24">
        <v>0.02</v>
      </c>
      <c r="F15" s="24">
        <v>0.02</v>
      </c>
      <c r="G15" s="24">
        <v>0.02</v>
      </c>
      <c r="H15" s="24">
        <v>0.02</v>
      </c>
      <c r="I15" s="59">
        <f t="shared" si="0"/>
        <v>0.02</v>
      </c>
      <c r="K15" s="34"/>
      <c r="L15" s="34"/>
    </row>
    <row r="16" spans="1:14" s="15" customFormat="1" ht="12.75">
      <c r="A16" s="195"/>
      <c r="B16" s="188"/>
      <c r="C16" s="11" t="s">
        <v>25</v>
      </c>
      <c r="D16" s="25">
        <v>5.0000000000000001E-3</v>
      </c>
      <c r="E16" s="25">
        <v>5.0000000000000001E-3</v>
      </c>
      <c r="F16" s="25">
        <v>5.0000000000000001E-3</v>
      </c>
      <c r="G16" s="25">
        <v>5.0000000000000001E-3</v>
      </c>
      <c r="H16" s="25">
        <v>5.0000000000000001E-3</v>
      </c>
      <c r="I16" s="59">
        <f t="shared" si="0"/>
        <v>5.0000000000000001E-3</v>
      </c>
    </row>
    <row r="17" spans="1:24" s="15" customFormat="1" ht="12.75">
      <c r="A17" s="195"/>
      <c r="B17" s="188"/>
      <c r="C17" s="1" t="s">
        <v>16</v>
      </c>
      <c r="D17" s="24">
        <v>4.0000000000000001E-3</v>
      </c>
      <c r="E17" s="24">
        <v>4.0000000000000001E-3</v>
      </c>
      <c r="F17" s="24">
        <v>4.0000000000000001E-3</v>
      </c>
      <c r="G17" s="24">
        <v>4.0000000000000001E-3</v>
      </c>
      <c r="H17" s="24">
        <v>4.0000000000000001E-3</v>
      </c>
      <c r="I17" s="59">
        <f t="shared" si="0"/>
        <v>4.0000000000000001E-3</v>
      </c>
      <c r="K17" s="34"/>
      <c r="L17" s="34"/>
    </row>
    <row r="18" spans="1:24" s="15" customFormat="1" ht="13.5" thickBot="1">
      <c r="A18" s="195"/>
      <c r="B18" s="188"/>
      <c r="C18" s="1" t="s">
        <v>17</v>
      </c>
      <c r="D18" s="25">
        <v>1E-3</v>
      </c>
      <c r="E18" s="25">
        <v>1E-3</v>
      </c>
      <c r="F18" s="25">
        <v>1E-3</v>
      </c>
      <c r="G18" s="25">
        <v>1E-3</v>
      </c>
      <c r="H18" s="25">
        <v>1E-3</v>
      </c>
      <c r="I18" s="59">
        <f t="shared" si="0"/>
        <v>1E-3</v>
      </c>
      <c r="K18" s="34"/>
      <c r="L18" s="34"/>
    </row>
    <row r="19" spans="1:24" s="15" customFormat="1" ht="23.25">
      <c r="A19" s="195"/>
      <c r="B19" s="188"/>
      <c r="C19" s="1" t="s">
        <v>28</v>
      </c>
      <c r="D19" s="25"/>
      <c r="E19" s="25"/>
      <c r="F19" s="25"/>
      <c r="G19" s="25"/>
      <c r="H19" s="25"/>
      <c r="I19" s="59">
        <f t="shared" si="0"/>
        <v>0</v>
      </c>
      <c r="K19" s="182" t="s">
        <v>38</v>
      </c>
      <c r="L19" s="183"/>
      <c r="M19" s="183"/>
      <c r="N19" s="183"/>
      <c r="O19" s="183"/>
      <c r="P19" s="183"/>
      <c r="Q19" s="184"/>
    </row>
    <row r="20" spans="1:24" s="15" customFormat="1" ht="30.75" thickBot="1">
      <c r="A20" s="196"/>
      <c r="B20" s="189"/>
      <c r="C20" s="60" t="s">
        <v>2</v>
      </c>
      <c r="D20" s="60">
        <f>SUM(D11:D19)</f>
        <v>1</v>
      </c>
      <c r="E20" s="60">
        <f>SUM(E11:E19)</f>
        <v>1</v>
      </c>
      <c r="F20" s="60">
        <f>SUM(F11:F19)</f>
        <v>1</v>
      </c>
      <c r="G20" s="60">
        <f>SUM(G11:G19)</f>
        <v>1</v>
      </c>
      <c r="H20" s="60">
        <f>SUM(H11:H19)</f>
        <v>1</v>
      </c>
      <c r="I20" s="69">
        <f t="shared" si="0"/>
        <v>1</v>
      </c>
      <c r="K20" s="45"/>
      <c r="L20" s="134"/>
      <c r="M20" s="13"/>
      <c r="N20" s="108" t="s">
        <v>7</v>
      </c>
      <c r="O20" s="125" t="s">
        <v>8</v>
      </c>
      <c r="P20" s="159" t="s">
        <v>68</v>
      </c>
      <c r="Q20" s="46" t="s">
        <v>67</v>
      </c>
    </row>
    <row r="21" spans="1:24" s="15" customFormat="1" ht="41.1" hidden="1" customHeight="1">
      <c r="A21" s="44"/>
      <c r="B21" s="36"/>
      <c r="C21" s="16"/>
      <c r="I21" s="70"/>
    </row>
    <row r="22" spans="1:24" s="16" customFormat="1" ht="12.75" hidden="1">
      <c r="A22" s="174">
        <v>3</v>
      </c>
      <c r="B22" s="187" t="s">
        <v>18</v>
      </c>
      <c r="C22" s="56" t="s">
        <v>26</v>
      </c>
      <c r="D22" s="61">
        <f t="shared" ref="D22:H30" si="1">D11*D$8</f>
        <v>500</v>
      </c>
      <c r="E22" s="61">
        <f t="shared" si="1"/>
        <v>225</v>
      </c>
      <c r="F22" s="61">
        <f t="shared" si="1"/>
        <v>225</v>
      </c>
      <c r="G22" s="61">
        <f t="shared" si="1"/>
        <v>500</v>
      </c>
      <c r="H22" s="61">
        <f t="shared" si="1"/>
        <v>225</v>
      </c>
      <c r="I22" s="87">
        <f t="shared" ref="I22:I31" si="2">SUM(D22:H22)</f>
        <v>1675</v>
      </c>
      <c r="K22" s="33"/>
      <c r="L22" s="33"/>
    </row>
    <row r="23" spans="1:24" s="15" customFormat="1" ht="12.75" hidden="1">
      <c r="A23" s="175"/>
      <c r="B23" s="188"/>
      <c r="C23" s="11" t="s">
        <v>27</v>
      </c>
      <c r="D23" s="12">
        <f t="shared" si="1"/>
        <v>260</v>
      </c>
      <c r="E23" s="12">
        <f t="shared" si="1"/>
        <v>117</v>
      </c>
      <c r="F23" s="12">
        <f t="shared" si="1"/>
        <v>117</v>
      </c>
      <c r="G23" s="12">
        <f t="shared" si="1"/>
        <v>260</v>
      </c>
      <c r="H23" s="12">
        <f t="shared" si="1"/>
        <v>117</v>
      </c>
      <c r="I23" s="88">
        <f t="shared" si="2"/>
        <v>871</v>
      </c>
      <c r="K23" s="34"/>
      <c r="L23" s="34"/>
    </row>
    <row r="24" spans="1:24" s="15" customFormat="1" ht="12.75" hidden="1">
      <c r="A24" s="175"/>
      <c r="B24" s="188"/>
      <c r="C24" s="11" t="s">
        <v>4</v>
      </c>
      <c r="D24" s="12">
        <f t="shared" si="1"/>
        <v>160</v>
      </c>
      <c r="E24" s="12">
        <f t="shared" si="1"/>
        <v>72</v>
      </c>
      <c r="F24" s="12">
        <f t="shared" si="1"/>
        <v>72</v>
      </c>
      <c r="G24" s="12">
        <f t="shared" si="1"/>
        <v>160</v>
      </c>
      <c r="H24" s="12">
        <f t="shared" si="1"/>
        <v>72</v>
      </c>
      <c r="I24" s="88">
        <f t="shared" si="2"/>
        <v>536</v>
      </c>
      <c r="K24" s="34"/>
      <c r="L24" s="34"/>
    </row>
    <row r="25" spans="1:24" s="15" customFormat="1" ht="12.75" hidden="1">
      <c r="A25" s="175"/>
      <c r="B25" s="188"/>
      <c r="C25" s="11" t="s">
        <v>5</v>
      </c>
      <c r="D25" s="12">
        <f t="shared" si="1"/>
        <v>50</v>
      </c>
      <c r="E25" s="12">
        <f t="shared" si="1"/>
        <v>22.5</v>
      </c>
      <c r="F25" s="12">
        <f t="shared" si="1"/>
        <v>22.5</v>
      </c>
      <c r="G25" s="12">
        <f t="shared" si="1"/>
        <v>50</v>
      </c>
      <c r="H25" s="12">
        <f t="shared" si="1"/>
        <v>22.5</v>
      </c>
      <c r="I25" s="88">
        <f t="shared" si="2"/>
        <v>167.5</v>
      </c>
      <c r="K25" s="34"/>
      <c r="L25" s="34"/>
    </row>
    <row r="26" spans="1:24" s="15" customFormat="1" hidden="1">
      <c r="A26" s="175"/>
      <c r="B26" s="188"/>
      <c r="C26" s="1" t="s">
        <v>15</v>
      </c>
      <c r="D26" s="12">
        <f t="shared" si="1"/>
        <v>20</v>
      </c>
      <c r="E26" s="12">
        <f t="shared" si="1"/>
        <v>9</v>
      </c>
      <c r="F26" s="12">
        <f t="shared" si="1"/>
        <v>9</v>
      </c>
      <c r="G26" s="12">
        <f t="shared" si="1"/>
        <v>20</v>
      </c>
      <c r="H26" s="12">
        <f t="shared" si="1"/>
        <v>9</v>
      </c>
      <c r="I26" s="88">
        <f t="shared" si="2"/>
        <v>67</v>
      </c>
      <c r="S26" s="35"/>
      <c r="T26" s="14"/>
      <c r="U26" s="14"/>
      <c r="V26" s="14"/>
      <c r="W26" s="14"/>
      <c r="X26" s="14"/>
    </row>
    <row r="27" spans="1:24" s="15" customFormat="1" ht="12.75" hidden="1">
      <c r="A27" s="175"/>
      <c r="B27" s="188"/>
      <c r="C27" s="11" t="s">
        <v>25</v>
      </c>
      <c r="D27" s="12">
        <f t="shared" si="1"/>
        <v>5</v>
      </c>
      <c r="E27" s="12">
        <f t="shared" si="1"/>
        <v>2.25</v>
      </c>
      <c r="F27" s="12">
        <f t="shared" si="1"/>
        <v>2.25</v>
      </c>
      <c r="G27" s="12">
        <f t="shared" si="1"/>
        <v>5</v>
      </c>
      <c r="H27" s="12">
        <f t="shared" si="1"/>
        <v>2.25</v>
      </c>
      <c r="I27" s="88">
        <f t="shared" si="2"/>
        <v>16.75</v>
      </c>
    </row>
    <row r="28" spans="1:24" s="15" customFormat="1" ht="12.75" hidden="1">
      <c r="A28" s="175"/>
      <c r="B28" s="188"/>
      <c r="C28" s="1" t="s">
        <v>16</v>
      </c>
      <c r="D28" s="12">
        <f t="shared" si="1"/>
        <v>4</v>
      </c>
      <c r="E28" s="12">
        <f t="shared" si="1"/>
        <v>1.8</v>
      </c>
      <c r="F28" s="12">
        <f t="shared" si="1"/>
        <v>1.8</v>
      </c>
      <c r="G28" s="12">
        <f t="shared" si="1"/>
        <v>4</v>
      </c>
      <c r="H28" s="12">
        <f t="shared" si="1"/>
        <v>1.8</v>
      </c>
      <c r="I28" s="88">
        <f t="shared" si="2"/>
        <v>13.4</v>
      </c>
    </row>
    <row r="29" spans="1:24" s="15" customFormat="1" ht="12.75" hidden="1">
      <c r="A29" s="175"/>
      <c r="B29" s="188"/>
      <c r="C29" s="1" t="s">
        <v>17</v>
      </c>
      <c r="D29" s="12">
        <f t="shared" si="1"/>
        <v>1</v>
      </c>
      <c r="E29" s="12">
        <f t="shared" si="1"/>
        <v>0.45</v>
      </c>
      <c r="F29" s="12">
        <f t="shared" si="1"/>
        <v>0.45</v>
      </c>
      <c r="G29" s="12">
        <f t="shared" si="1"/>
        <v>1</v>
      </c>
      <c r="H29" s="12">
        <f t="shared" si="1"/>
        <v>0.45</v>
      </c>
      <c r="I29" s="88">
        <f t="shared" si="2"/>
        <v>3.35</v>
      </c>
    </row>
    <row r="30" spans="1:24" s="15" customFormat="1" ht="12.75" hidden="1">
      <c r="A30" s="175"/>
      <c r="B30" s="188"/>
      <c r="C30" s="1" t="s">
        <v>28</v>
      </c>
      <c r="D30" s="12">
        <f t="shared" si="1"/>
        <v>0</v>
      </c>
      <c r="E30" s="12">
        <f t="shared" si="1"/>
        <v>0</v>
      </c>
      <c r="F30" s="12">
        <f t="shared" si="1"/>
        <v>0</v>
      </c>
      <c r="G30" s="12">
        <f t="shared" si="1"/>
        <v>0</v>
      </c>
      <c r="H30" s="12">
        <f t="shared" si="1"/>
        <v>0</v>
      </c>
      <c r="I30" s="88">
        <f t="shared" si="2"/>
        <v>0</v>
      </c>
    </row>
    <row r="31" spans="1:24" s="15" customFormat="1" ht="15.75" hidden="1" thickBot="1">
      <c r="A31" s="176"/>
      <c r="B31" s="189"/>
      <c r="C31" s="62" t="s">
        <v>2</v>
      </c>
      <c r="D31" s="62">
        <f>SUM(D22:D30)</f>
        <v>1000</v>
      </c>
      <c r="E31" s="62">
        <f>SUM(E22:E30)</f>
        <v>450</v>
      </c>
      <c r="F31" s="62">
        <f>SUM(F22:F30)</f>
        <v>450</v>
      </c>
      <c r="G31" s="62">
        <f>SUM(G22:G30)</f>
        <v>1000</v>
      </c>
      <c r="H31" s="62">
        <f>SUM(H22:H30)</f>
        <v>450</v>
      </c>
      <c r="I31" s="71">
        <f t="shared" si="2"/>
        <v>3350</v>
      </c>
    </row>
    <row r="32" spans="1:24" s="15" customFormat="1" ht="42" customHeight="1" thickBot="1">
      <c r="A32" s="44"/>
      <c r="B32" s="36"/>
      <c r="C32" s="16"/>
      <c r="I32" s="70"/>
      <c r="K32" s="47"/>
      <c r="L32" s="135" t="s">
        <v>50</v>
      </c>
      <c r="M32" s="10"/>
      <c r="N32" s="109"/>
      <c r="O32" s="126"/>
      <c r="P32" s="117"/>
      <c r="Q32" s="167"/>
    </row>
    <row r="33" spans="1:17" ht="15" customHeight="1">
      <c r="A33" s="171">
        <v>4</v>
      </c>
      <c r="B33" s="191" t="s">
        <v>52</v>
      </c>
      <c r="C33" s="95" t="s">
        <v>59</v>
      </c>
      <c r="D33" s="96">
        <f>D8</f>
        <v>1000</v>
      </c>
      <c r="E33" s="96">
        <f t="shared" ref="E33:H33" si="3">E8</f>
        <v>450</v>
      </c>
      <c r="F33" s="96">
        <f t="shared" si="3"/>
        <v>450</v>
      </c>
      <c r="G33" s="96">
        <f t="shared" si="3"/>
        <v>1000</v>
      </c>
      <c r="H33" s="96">
        <f t="shared" si="3"/>
        <v>450</v>
      </c>
      <c r="I33" s="97">
        <f>SUM(D33:H33)</f>
        <v>3350</v>
      </c>
      <c r="K33" s="48"/>
      <c r="L33" s="40"/>
      <c r="M33" s="5" t="s">
        <v>40</v>
      </c>
      <c r="N33" s="110">
        <v>0.2</v>
      </c>
      <c r="O33" s="127">
        <v>0.5</v>
      </c>
      <c r="P33" s="118">
        <v>0.3</v>
      </c>
      <c r="Q33" s="168">
        <f>SUM(N33:P33)</f>
        <v>1</v>
      </c>
    </row>
    <row r="34" spans="1:17" ht="15" customHeight="1">
      <c r="A34" s="172"/>
      <c r="B34" s="192"/>
      <c r="C34" s="90" t="s">
        <v>62</v>
      </c>
      <c r="D34" s="91">
        <f>D5</f>
        <v>50</v>
      </c>
      <c r="E34" s="91">
        <f t="shared" ref="E34:H34" si="4">E5</f>
        <v>30</v>
      </c>
      <c r="F34" s="91">
        <f t="shared" si="4"/>
        <v>30</v>
      </c>
      <c r="G34" s="91">
        <f t="shared" si="4"/>
        <v>40</v>
      </c>
      <c r="H34" s="91">
        <f t="shared" si="4"/>
        <v>30</v>
      </c>
      <c r="I34" s="98">
        <f>SUM(D34:H34)</f>
        <v>180</v>
      </c>
      <c r="K34" s="48"/>
      <c r="L34" s="40"/>
      <c r="M34" s="5" t="s">
        <v>41</v>
      </c>
      <c r="N34" s="111">
        <f>$I38*SUM($N$33:N$33)</f>
        <v>66.999999999999986</v>
      </c>
      <c r="O34" s="128">
        <f>$I38*SUM($N$33:O$33)</f>
        <v>234.49999999999991</v>
      </c>
      <c r="P34" s="119">
        <f>$I38*SUM($N$33:P$33)</f>
        <v>334.99999999999989</v>
      </c>
      <c r="Q34" s="170">
        <f>SUM(N34:P34)</f>
        <v>636.49999999999977</v>
      </c>
    </row>
    <row r="35" spans="1:17" ht="15" customHeight="1">
      <c r="A35" s="172"/>
      <c r="B35" s="192"/>
      <c r="C35" s="90" t="s">
        <v>6</v>
      </c>
      <c r="D35" s="92">
        <v>0.9</v>
      </c>
      <c r="E35" s="92">
        <f>D35</f>
        <v>0.9</v>
      </c>
      <c r="F35" s="92">
        <f t="shared" ref="F35:H35" si="5">E35</f>
        <v>0.9</v>
      </c>
      <c r="G35" s="92">
        <f t="shared" si="5"/>
        <v>0.9</v>
      </c>
      <c r="H35" s="92">
        <f t="shared" si="5"/>
        <v>0.9</v>
      </c>
      <c r="I35" s="99">
        <f>(I8-I38)/I8</f>
        <v>0.9</v>
      </c>
      <c r="K35" s="48"/>
      <c r="L35" s="40"/>
      <c r="M35" s="5" t="s">
        <v>42</v>
      </c>
      <c r="N35" s="112">
        <f>$I39*SUM($N$33:N$33)</f>
        <v>7164999.9999999991</v>
      </c>
      <c r="O35" s="129">
        <f>$I39*SUM($N$33:O$33)</f>
        <v>25077499.999999993</v>
      </c>
      <c r="P35" s="120">
        <f>$I39*SUM($N$33:P$33)</f>
        <v>35824999.999999993</v>
      </c>
      <c r="Q35" s="161">
        <f>SUM(N35:P35)</f>
        <v>68067499.999999985</v>
      </c>
    </row>
    <row r="36" spans="1:17">
      <c r="A36" s="172"/>
      <c r="B36" s="192"/>
      <c r="C36" s="90" t="s">
        <v>61</v>
      </c>
      <c r="D36" s="93">
        <f>D5*D35</f>
        <v>45</v>
      </c>
      <c r="E36" s="93">
        <f>E5*E35</f>
        <v>27</v>
      </c>
      <c r="F36" s="93">
        <f>F5*F35</f>
        <v>27</v>
      </c>
      <c r="G36" s="93">
        <f>G5*G35</f>
        <v>36</v>
      </c>
      <c r="H36" s="93">
        <f>H5*H35</f>
        <v>27</v>
      </c>
      <c r="I36" s="100">
        <f>SUM(D36:H36)</f>
        <v>162</v>
      </c>
      <c r="K36" s="137"/>
      <c r="L36" s="138" t="s">
        <v>49</v>
      </c>
      <c r="M36" s="139"/>
      <c r="N36" s="140"/>
      <c r="O36" s="141"/>
      <c r="P36" s="142"/>
      <c r="Q36" s="162"/>
    </row>
    <row r="37" spans="1:17">
      <c r="A37" s="172"/>
      <c r="B37" s="192"/>
      <c r="C37" s="90" t="s">
        <v>60</v>
      </c>
      <c r="D37" s="93">
        <f>D33-D38</f>
        <v>900</v>
      </c>
      <c r="E37" s="93">
        <f t="shared" ref="E37:H37" si="6">E33-E38</f>
        <v>405</v>
      </c>
      <c r="F37" s="93">
        <f t="shared" si="6"/>
        <v>405</v>
      </c>
      <c r="G37" s="93">
        <f t="shared" si="6"/>
        <v>900</v>
      </c>
      <c r="H37" s="93">
        <f t="shared" si="6"/>
        <v>405</v>
      </c>
      <c r="I37" s="100">
        <f>SUM(D37:H37)</f>
        <v>3015</v>
      </c>
      <c r="K37" s="48"/>
      <c r="L37" s="40"/>
      <c r="M37" s="5" t="s">
        <v>40</v>
      </c>
      <c r="N37" s="110">
        <v>0.2</v>
      </c>
      <c r="O37" s="127">
        <v>0.5</v>
      </c>
      <c r="P37" s="118">
        <v>0.3</v>
      </c>
      <c r="Q37" s="168">
        <f>SUM(N37:P37)</f>
        <v>1</v>
      </c>
    </row>
    <row r="38" spans="1:17">
      <c r="A38" s="172"/>
      <c r="B38" s="192"/>
      <c r="C38" s="94" t="s">
        <v>29</v>
      </c>
      <c r="D38" s="94">
        <f>(1-D35)*D5*D6</f>
        <v>99.999999999999986</v>
      </c>
      <c r="E38" s="94">
        <f>(1-E35)*E5*E6</f>
        <v>44.999999999999986</v>
      </c>
      <c r="F38" s="94">
        <f>(1-F35)*F5*F6</f>
        <v>44.999999999999986</v>
      </c>
      <c r="G38" s="94">
        <f>(1-G35)*G5*G6</f>
        <v>99.999999999999972</v>
      </c>
      <c r="H38" s="94">
        <f>(1-H35)*H5*H6</f>
        <v>44.999999999999986</v>
      </c>
      <c r="I38" s="101">
        <f>SUM(D38:H38)</f>
        <v>334.99999999999989</v>
      </c>
      <c r="K38" s="48"/>
      <c r="L38" s="40"/>
      <c r="M38" s="5" t="s">
        <v>41</v>
      </c>
      <c r="N38" s="114">
        <f>$I45*SUM($N$37:N$37)</f>
        <v>18.09</v>
      </c>
      <c r="O38" s="131">
        <f>$I45*SUM($N$33:O$33)</f>
        <v>63.314999999999998</v>
      </c>
      <c r="P38" s="122">
        <f>$I45*SUM($N$33:P$33)</f>
        <v>90.45</v>
      </c>
      <c r="Q38" s="170">
        <f>SUM(N38:P38)</f>
        <v>171.85500000000002</v>
      </c>
    </row>
    <row r="39" spans="1:17" ht="15.75" thickBot="1">
      <c r="A39" s="173"/>
      <c r="B39" s="193"/>
      <c r="C39" s="102" t="s">
        <v>19</v>
      </c>
      <c r="D39" s="103">
        <f>IF(D8=0,0,D38/D8*D9)</f>
        <v>11000000</v>
      </c>
      <c r="E39" s="103">
        <f>IF(E8=0,0,E38/E8*E9)</f>
        <v>4274999.9999999981</v>
      </c>
      <c r="F39" s="103">
        <f>IF(F8=0,0,F38/F8*F9)</f>
        <v>4274999.9999999981</v>
      </c>
      <c r="G39" s="103">
        <f>IF(G8=0,0,G38/G8*G9)</f>
        <v>11999999.999999998</v>
      </c>
      <c r="H39" s="103">
        <f>IF(H8=0,0,H38/H8*H9)</f>
        <v>4274999.9999999981</v>
      </c>
      <c r="I39" s="104">
        <f>SUM(D39:H39)</f>
        <v>35824999.999999993</v>
      </c>
      <c r="K39" s="143"/>
      <c r="L39" s="144"/>
      <c r="M39" s="145" t="s">
        <v>42</v>
      </c>
      <c r="N39" s="146">
        <f>$I46*SUM($N$33:N$33)</f>
        <v>1934550</v>
      </c>
      <c r="O39" s="147">
        <f>$I46*SUM($N$33:O$33)</f>
        <v>6770925</v>
      </c>
      <c r="P39" s="148">
        <f>$I46*SUM($N$33:P$33)</f>
        <v>9672750</v>
      </c>
      <c r="Q39" s="163">
        <f>SUM(N39:P39)</f>
        <v>18378225</v>
      </c>
    </row>
    <row r="40" spans="1:17" ht="39" customHeight="1" thickBot="1">
      <c r="A40" s="44"/>
      <c r="B40" s="36"/>
      <c r="C40" s="42"/>
      <c r="D40" s="30"/>
      <c r="K40" s="48"/>
      <c r="L40" s="40" t="s">
        <v>48</v>
      </c>
      <c r="M40" s="5"/>
      <c r="N40" s="111"/>
      <c r="O40" s="128"/>
      <c r="P40" s="119"/>
      <c r="Q40" s="160"/>
    </row>
    <row r="41" spans="1:17">
      <c r="A41" s="174">
        <v>5</v>
      </c>
      <c r="B41" s="187" t="s">
        <v>53</v>
      </c>
      <c r="C41" s="63" t="s">
        <v>59</v>
      </c>
      <c r="D41" s="64">
        <f>D37</f>
        <v>900</v>
      </c>
      <c r="E41" s="64">
        <f t="shared" ref="E41:H41" si="7">E37</f>
        <v>405</v>
      </c>
      <c r="F41" s="64">
        <f t="shared" si="7"/>
        <v>405</v>
      </c>
      <c r="G41" s="64">
        <f t="shared" si="7"/>
        <v>900</v>
      </c>
      <c r="H41" s="64">
        <f t="shared" si="7"/>
        <v>405</v>
      </c>
      <c r="I41" s="74">
        <f>SUM(D41:H41)</f>
        <v>3015</v>
      </c>
      <c r="K41" s="48"/>
      <c r="L41" s="40"/>
      <c r="M41" s="5" t="s">
        <v>40</v>
      </c>
      <c r="N41" s="110">
        <v>0.2</v>
      </c>
      <c r="O41" s="127">
        <v>0.5</v>
      </c>
      <c r="P41" s="118">
        <v>0.3</v>
      </c>
      <c r="Q41" s="168">
        <f>SUM(N41:P41)</f>
        <v>1</v>
      </c>
    </row>
    <row r="42" spans="1:17">
      <c r="A42" s="175"/>
      <c r="B42" s="188"/>
      <c r="C42" s="7" t="s">
        <v>20</v>
      </c>
      <c r="D42" s="6">
        <v>0.1</v>
      </c>
      <c r="E42" s="6">
        <f>D42</f>
        <v>0.1</v>
      </c>
      <c r="F42" s="6">
        <f t="shared" ref="F42:H42" si="8">E42</f>
        <v>0.1</v>
      </c>
      <c r="G42" s="6">
        <f t="shared" si="8"/>
        <v>0.1</v>
      </c>
      <c r="H42" s="6">
        <f t="shared" si="8"/>
        <v>0.1</v>
      </c>
      <c r="I42" s="75">
        <f>SUMPRODUCT(D42:H42,D41:H41)/SUM(D41:H41)</f>
        <v>0.1</v>
      </c>
      <c r="K42" s="48"/>
      <c r="L42" s="40"/>
      <c r="M42" s="5" t="s">
        <v>41</v>
      </c>
      <c r="N42" s="114">
        <f>$I50*SUM($N$41:N$41)</f>
        <v>46.7928</v>
      </c>
      <c r="O42" s="131">
        <f>$I50*SUM($N$41:O$41)</f>
        <v>163.7748</v>
      </c>
      <c r="P42" s="122">
        <f>$I50*SUM($N$41:P$41)</f>
        <v>233.964</v>
      </c>
      <c r="Q42" s="170">
        <f>SUM(N42:P42)</f>
        <v>444.53160000000003</v>
      </c>
    </row>
    <row r="43" spans="1:17">
      <c r="A43" s="175"/>
      <c r="B43" s="188"/>
      <c r="C43" s="7" t="s">
        <v>21</v>
      </c>
      <c r="D43" s="6">
        <v>0.3</v>
      </c>
      <c r="E43" s="6">
        <v>0.3</v>
      </c>
      <c r="F43" s="6">
        <v>0.3</v>
      </c>
      <c r="G43" s="6">
        <v>0.3</v>
      </c>
      <c r="H43" s="6">
        <v>0.3</v>
      </c>
      <c r="I43" s="75">
        <f>SUMPRODUCT(D43:H43,D41:H41)/SUM(D41:H41)</f>
        <v>0.3</v>
      </c>
      <c r="K43" s="48"/>
      <c r="L43" s="40"/>
      <c r="M43" s="5" t="s">
        <v>42</v>
      </c>
      <c r="N43" s="112">
        <f>$I51*SUM($N$41:N$41)</f>
        <v>7506054</v>
      </c>
      <c r="O43" s="129">
        <f>$I51*SUM($N$41:O$41)</f>
        <v>26271189</v>
      </c>
      <c r="P43" s="120">
        <f>$I51*SUM($N$41:P$41)</f>
        <v>37530270</v>
      </c>
      <c r="Q43" s="161">
        <f>SUM(N43:P43)</f>
        <v>71307513</v>
      </c>
    </row>
    <row r="44" spans="1:17">
      <c r="A44" s="175"/>
      <c r="B44" s="188"/>
      <c r="C44" s="7" t="s">
        <v>60</v>
      </c>
      <c r="D44" s="23">
        <f>D41-D45</f>
        <v>873</v>
      </c>
      <c r="E44" s="23">
        <f t="shared" ref="E44:H44" si="9">E41-E45</f>
        <v>392.85</v>
      </c>
      <c r="F44" s="23">
        <f t="shared" si="9"/>
        <v>392.85</v>
      </c>
      <c r="G44" s="23">
        <f t="shared" si="9"/>
        <v>873</v>
      </c>
      <c r="H44" s="23">
        <f t="shared" si="9"/>
        <v>392.85</v>
      </c>
      <c r="I44" s="72">
        <f>SUM(D44:H44)</f>
        <v>2924.5499999999997</v>
      </c>
      <c r="K44" s="49" t="s">
        <v>51</v>
      </c>
      <c r="L44" s="39"/>
      <c r="M44" s="32"/>
      <c r="N44" s="113"/>
      <c r="O44" s="130"/>
      <c r="P44" s="121"/>
      <c r="Q44" s="164"/>
    </row>
    <row r="45" spans="1:17">
      <c r="A45" s="175"/>
      <c r="B45" s="188"/>
      <c r="C45" s="26" t="s">
        <v>22</v>
      </c>
      <c r="D45" s="27">
        <f>D41*D42*D43</f>
        <v>27</v>
      </c>
      <c r="E45" s="27">
        <f t="shared" ref="E45:H45" si="10">E41*E42*E43</f>
        <v>12.15</v>
      </c>
      <c r="F45" s="27">
        <f t="shared" si="10"/>
        <v>12.15</v>
      </c>
      <c r="G45" s="27">
        <f t="shared" si="10"/>
        <v>27</v>
      </c>
      <c r="H45" s="27">
        <f t="shared" si="10"/>
        <v>12.15</v>
      </c>
      <c r="I45" s="76">
        <f>SUM(D45:H45)</f>
        <v>90.45</v>
      </c>
      <c r="K45" s="48"/>
      <c r="L45" s="40"/>
      <c r="M45" s="5" t="s">
        <v>43</v>
      </c>
      <c r="N45" s="115">
        <f t="shared" ref="N45:P46" si="11">SUM(N42,N38,N34)</f>
        <v>131.88279999999997</v>
      </c>
      <c r="O45" s="132">
        <f t="shared" si="11"/>
        <v>461.58979999999991</v>
      </c>
      <c r="P45" s="123">
        <f t="shared" si="11"/>
        <v>659.41399999999987</v>
      </c>
      <c r="Q45" s="169">
        <f t="shared" ref="Q45" si="12">SUM(N45:P45)</f>
        <v>1252.8865999999998</v>
      </c>
    </row>
    <row r="46" spans="1:17" ht="15.75" thickBot="1">
      <c r="A46" s="176"/>
      <c r="B46" s="189"/>
      <c r="C46" s="62" t="s">
        <v>19</v>
      </c>
      <c r="D46" s="65">
        <f>D45*D7</f>
        <v>2970000</v>
      </c>
      <c r="E46" s="65">
        <f>E45*E7</f>
        <v>1154250</v>
      </c>
      <c r="F46" s="65">
        <f>F45*F7</f>
        <v>1154250</v>
      </c>
      <c r="G46" s="65">
        <f>G45*G7</f>
        <v>3240000</v>
      </c>
      <c r="H46" s="65">
        <f>H45*H7</f>
        <v>1154250</v>
      </c>
      <c r="I46" s="73">
        <f>SUM(D46:H46)</f>
        <v>9672750</v>
      </c>
      <c r="K46" s="50"/>
      <c r="L46" s="41"/>
      <c r="M46" s="31" t="s">
        <v>44</v>
      </c>
      <c r="N46" s="116">
        <f t="shared" si="11"/>
        <v>16605604</v>
      </c>
      <c r="O46" s="133">
        <f t="shared" si="11"/>
        <v>58119613.999999993</v>
      </c>
      <c r="P46" s="124">
        <f t="shared" si="11"/>
        <v>83028020</v>
      </c>
      <c r="Q46" s="165">
        <f t="shared" ref="Q46" si="13">SUM(N46:P46)</f>
        <v>157753238</v>
      </c>
    </row>
    <row r="47" spans="1:17" ht="36.950000000000003" customHeight="1" thickBot="1">
      <c r="A47" s="44"/>
      <c r="B47" s="36"/>
      <c r="C47" s="42"/>
      <c r="K47" s="48" t="s">
        <v>45</v>
      </c>
      <c r="L47" s="40"/>
      <c r="M47" s="5"/>
      <c r="N47" s="111"/>
      <c r="O47" s="128"/>
      <c r="P47" s="119"/>
      <c r="Q47" s="160"/>
    </row>
    <row r="48" spans="1:17">
      <c r="A48" s="174">
        <v>6</v>
      </c>
      <c r="B48" s="187" t="s">
        <v>54</v>
      </c>
      <c r="C48" s="63" t="s">
        <v>23</v>
      </c>
      <c r="D48" s="64">
        <f>9-COUNTIF(D22:D30,0)</f>
        <v>8</v>
      </c>
      <c r="E48" s="64">
        <f>9-COUNTIF(E22:E30,0)</f>
        <v>8</v>
      </c>
      <c r="F48" s="64">
        <f>9-COUNTIF(F22:F30,0)</f>
        <v>8</v>
      </c>
      <c r="G48" s="64">
        <f>9-COUNTIF(G22:G30,0)</f>
        <v>8</v>
      </c>
      <c r="H48" s="64">
        <f>9-COUNTIF(H22:H30,0)</f>
        <v>8</v>
      </c>
      <c r="I48" s="77"/>
      <c r="K48" s="48"/>
      <c r="L48" s="40"/>
      <c r="M48" s="5" t="s">
        <v>46</v>
      </c>
      <c r="N48" s="149">
        <v>425000</v>
      </c>
      <c r="O48" s="150">
        <v>425000</v>
      </c>
      <c r="P48" s="151">
        <v>425000</v>
      </c>
      <c r="Q48" s="166">
        <f t="shared" ref="Q48:Q51" si="14">SUM(N48:P48)</f>
        <v>1275000</v>
      </c>
    </row>
    <row r="49" spans="1:17">
      <c r="A49" s="175"/>
      <c r="B49" s="188"/>
      <c r="C49" s="7" t="s">
        <v>24</v>
      </c>
      <c r="D49" s="3">
        <v>2</v>
      </c>
      <c r="E49" s="3">
        <v>2</v>
      </c>
      <c r="F49" s="3">
        <v>2</v>
      </c>
      <c r="G49" s="3">
        <v>2</v>
      </c>
      <c r="H49" s="3">
        <v>2</v>
      </c>
      <c r="I49" s="78"/>
      <c r="K49" s="48"/>
      <c r="L49" s="40"/>
      <c r="M49" s="5" t="s">
        <v>47</v>
      </c>
      <c r="N49" s="149">
        <v>1000000</v>
      </c>
      <c r="O49" s="150">
        <v>2000000</v>
      </c>
      <c r="P49" s="151">
        <v>2000000</v>
      </c>
      <c r="Q49" s="166">
        <f t="shared" si="14"/>
        <v>5000000</v>
      </c>
    </row>
    <row r="50" spans="1:17">
      <c r="A50" s="175"/>
      <c r="B50" s="188"/>
      <c r="C50" s="26" t="s">
        <v>32</v>
      </c>
      <c r="D50" s="27">
        <f>IF((7-COUNTIF(D24:D30,0))=0,0,SUM(D24:D30)*D35*(1-D42*D43)*D49/(7-COUNTIF(D24:D30,0)))</f>
        <v>69.839999999999989</v>
      </c>
      <c r="E50" s="27">
        <f>IF((7-COUNTIF(E24:E30,0))=0,0,SUM(E24:E30)*E35*(1-E42*E43)*E49/(7-COUNTIF(E24:E30,0)))</f>
        <v>31.428000000000001</v>
      </c>
      <c r="F50" s="27">
        <f>IF((7-COUNTIF(F24:F30,0))=0,0,SUM(F24:F30)*F35*(1-F42*F43)*F49/(7-COUNTIF(F24:F30,0)))</f>
        <v>31.428000000000001</v>
      </c>
      <c r="G50" s="27">
        <f>IF((7-COUNTIF(G24:G30,0))=0,0,SUM(G24:G30)*G35*(1-G42*G43)*G49/(7-COUNTIF(G24:G30,0)))</f>
        <v>69.839999999999989</v>
      </c>
      <c r="H50" s="27">
        <f>IF((7-COUNTIF(H24:H30,0))=0,0,SUM(H24:H30)*H35*(1-H42*H43)*H49/(7-COUNTIF(H24:H30,0)))</f>
        <v>31.428000000000001</v>
      </c>
      <c r="I50" s="76">
        <f>SUM(D50:H50)</f>
        <v>233.964</v>
      </c>
      <c r="K50" s="48"/>
      <c r="L50" s="40"/>
      <c r="M50" s="5" t="s">
        <v>9</v>
      </c>
      <c r="N50" s="152">
        <f>N45*$I7*0.05</f>
        <v>705179.29999999993</v>
      </c>
      <c r="O50" s="153">
        <f>O45*$I7*0.05</f>
        <v>2468127.5499999998</v>
      </c>
      <c r="P50" s="154">
        <f>P45*$I7*0.05</f>
        <v>3525896.4999999995</v>
      </c>
      <c r="Q50" s="166">
        <f t="shared" si="14"/>
        <v>6699203.3499999996</v>
      </c>
    </row>
    <row r="51" spans="1:17">
      <c r="A51" s="175"/>
      <c r="B51" s="188"/>
      <c r="C51" s="26" t="s">
        <v>34</v>
      </c>
      <c r="D51" s="29">
        <f>D50*D7*D53</f>
        <v>11523599.999999998</v>
      </c>
      <c r="E51" s="29">
        <f>E50*E7*E53</f>
        <v>4478490</v>
      </c>
      <c r="F51" s="29">
        <f>F50*F7*F53</f>
        <v>4478490</v>
      </c>
      <c r="G51" s="29">
        <f>G50*G7*G53</f>
        <v>12571199.999999998</v>
      </c>
      <c r="H51" s="29">
        <f>H50*H7*H53</f>
        <v>4478490</v>
      </c>
      <c r="I51" s="79">
        <f>SUM(D51:H51)</f>
        <v>37530270</v>
      </c>
      <c r="K51" s="48"/>
      <c r="L51" s="40"/>
      <c r="M51" s="5" t="s">
        <v>10</v>
      </c>
      <c r="N51" s="149">
        <v>480000</v>
      </c>
      <c r="O51" s="150">
        <v>480000</v>
      </c>
      <c r="P51" s="151">
        <v>240000</v>
      </c>
      <c r="Q51" s="166">
        <f t="shared" si="14"/>
        <v>1200000</v>
      </c>
    </row>
    <row r="52" spans="1:17">
      <c r="A52" s="175"/>
      <c r="B52" s="188"/>
      <c r="C52" s="7" t="s">
        <v>30</v>
      </c>
      <c r="D52" s="7" t="s">
        <v>31</v>
      </c>
      <c r="E52" s="7"/>
      <c r="F52" s="7"/>
      <c r="G52" s="7"/>
      <c r="H52" s="7"/>
      <c r="I52" s="78"/>
      <c r="K52" s="48"/>
      <c r="L52" s="40"/>
      <c r="M52" s="5" t="s">
        <v>3</v>
      </c>
      <c r="N52" s="149">
        <f>SUM(N48:N51)</f>
        <v>2610179.2999999998</v>
      </c>
      <c r="O52" s="150">
        <f t="shared" ref="O52:P52" si="15">SUM(O48:O51)</f>
        <v>5373127.5499999998</v>
      </c>
      <c r="P52" s="151">
        <f t="shared" si="15"/>
        <v>6190896.5</v>
      </c>
      <c r="Q52" s="166">
        <f>SUM(N52:P52)</f>
        <v>14174203.35</v>
      </c>
    </row>
    <row r="53" spans="1:17" ht="15.75" thickBot="1">
      <c r="A53" s="176"/>
      <c r="B53" s="189"/>
      <c r="C53" s="66" t="s">
        <v>33</v>
      </c>
      <c r="D53" s="67">
        <v>1.5</v>
      </c>
      <c r="E53" s="67">
        <v>1.5</v>
      </c>
      <c r="F53" s="67">
        <v>1.5</v>
      </c>
      <c r="G53" s="67">
        <v>1.5</v>
      </c>
      <c r="H53" s="67">
        <v>1.5</v>
      </c>
      <c r="I53" s="80"/>
      <c r="K53" s="105" t="s">
        <v>11</v>
      </c>
      <c r="L53" s="136"/>
      <c r="M53" s="106"/>
      <c r="N53" s="156">
        <f>N46-N52</f>
        <v>13995424.699999999</v>
      </c>
      <c r="O53" s="157">
        <f>O46-O52</f>
        <v>52746486.449999996</v>
      </c>
      <c r="P53" s="158">
        <f>P46-P52</f>
        <v>76837123.5</v>
      </c>
      <c r="Q53" s="107">
        <f>Q46-Q52</f>
        <v>143579034.65000001</v>
      </c>
    </row>
    <row r="54" spans="1:17">
      <c r="A54" s="42"/>
      <c r="B54" s="42"/>
      <c r="C54" s="42"/>
    </row>
    <row r="55" spans="1:17">
      <c r="A55" s="42"/>
      <c r="B55" s="43"/>
      <c r="C55" s="43"/>
      <c r="D55" s="21"/>
      <c r="E55" s="21"/>
      <c r="F55" s="21"/>
      <c r="G55" s="21"/>
    </row>
    <row r="56" spans="1:17">
      <c r="Q56" s="155"/>
    </row>
  </sheetData>
  <mergeCells count="17">
    <mergeCell ref="K19:Q19"/>
    <mergeCell ref="M2:N2"/>
    <mergeCell ref="B41:B46"/>
    <mergeCell ref="B48:B53"/>
    <mergeCell ref="C3:I3"/>
    <mergeCell ref="B5:B9"/>
    <mergeCell ref="B11:B20"/>
    <mergeCell ref="B22:B31"/>
    <mergeCell ref="B33:B39"/>
    <mergeCell ref="A33:A39"/>
    <mergeCell ref="A41:A46"/>
    <mergeCell ref="A3:B4"/>
    <mergeCell ref="A1:I1"/>
    <mergeCell ref="A48:A53"/>
    <mergeCell ref="A5:A9"/>
    <mergeCell ref="A11:A20"/>
    <mergeCell ref="A22:A31"/>
  </mergeCells>
  <pageMargins left="0.75" right="0.75" top="1" bottom="1" header="0.5" footer="0.5"/>
  <pageSetup scale="64" orientation="portrait" horizontalDpi="0" verticalDpi="0"/>
  <colBreaks count="1" manualBreakCount="1">
    <brk id="9" max="52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ROI from AI</vt:lpstr>
      <vt:lpstr>'ROI from AI'!Print_Area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Vijay Swaminathan</cp:lastModifiedBy>
  <cp:lastPrinted>2026-01-29T21:09:47Z</cp:lastPrinted>
  <dcterms:created xsi:type="dcterms:W3CDTF">2026-01-28T18:34:23Z</dcterms:created>
  <dcterms:modified xsi:type="dcterms:W3CDTF">2026-01-30T22:08:54Z</dcterms:modified>
</cp:coreProperties>
</file>